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 2026/Korespondensi/10 Oktober/"/>
    </mc:Choice>
  </mc:AlternateContent>
  <xr:revisionPtr revIDLastSave="20" documentId="8_{C9080A26-86A9-435F-8EEE-716665BA365D}" xr6:coauthVersionLast="47" xr6:coauthVersionMax="47" xr10:uidLastSave="{F290D138-01D0-48B9-93F4-03A39C600E59}"/>
  <bookViews>
    <workbookView xWindow="-108" yWindow="-108" windowWidth="23256" windowHeight="12456" activeTab="4" xr2:uid="{5B06FDF1-0FF1-4F37-940D-A0FDEED271D1}"/>
  </bookViews>
  <sheets>
    <sheet name="Dashboard" sheetId="23" r:id="rId1"/>
    <sheet name="Summary" sheetId="12" state="hidden" r:id="rId2"/>
    <sheet name="Reminder" sheetId="25"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2026'!$A$1:$X$559</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2026'!$A$1:$P$1299</definedName>
    <definedName name="_xlnm._FilterDatabase" localSheetId="2" hidden="1">Reminder!$A$2:$G$69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32" i="22" l="1"/>
  <c r="C534" i="22" s="1"/>
  <c r="C535" i="22" s="1"/>
  <c r="D535" i="22" s="1"/>
  <c r="D532" i="22" l="1"/>
  <c r="D534" i="22" s="1"/>
  <c r="C533" i="22"/>
  <c r="D533" i="22" s="1"/>
  <c r="C536" i="22"/>
  <c r="C537" i="22" l="1"/>
  <c r="D536" i="22"/>
  <c r="G35" i="25"/>
  <c r="G34" i="25"/>
  <c r="G33" i="25"/>
  <c r="G32" i="25"/>
  <c r="G31" i="25"/>
  <c r="G30" i="25"/>
  <c r="G29"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C538" i="22" l="1"/>
  <c r="D537" i="22"/>
  <c r="C539" i="22" l="1"/>
  <c r="D538" i="22"/>
  <c r="D483" i="22"/>
  <c r="C483" i="22"/>
  <c r="C484" i="22" s="1"/>
  <c r="C540" i="22" l="1"/>
  <c r="C541" i="22" s="1"/>
  <c r="C542" i="22" s="1"/>
  <c r="D539" i="22"/>
  <c r="D540" i="22" s="1"/>
  <c r="D541" i="22" s="1"/>
  <c r="D484" i="22"/>
  <c r="C485" i="22"/>
  <c r="D475" i="22"/>
  <c r="D476" i="22" s="1"/>
  <c r="C475" i="22"/>
  <c r="C476" i="22" s="1"/>
  <c r="D542" i="22" l="1"/>
  <c r="C543" i="22"/>
  <c r="C486" i="22"/>
  <c r="D485" i="22"/>
  <c r="P1120" i="17"/>
  <c r="P1121" i="17"/>
  <c r="P1122" i="17"/>
  <c r="P1123" i="17"/>
  <c r="P1124" i="17"/>
  <c r="P1125" i="17"/>
  <c r="P1126" i="17"/>
  <c r="P1127" i="17"/>
  <c r="P1128" i="17"/>
  <c r="P1129" i="17"/>
  <c r="P1130" i="17"/>
  <c r="P1131" i="17"/>
  <c r="P1132" i="17"/>
  <c r="P1133" i="17"/>
  <c r="P1134" i="17"/>
  <c r="P1135" i="17"/>
  <c r="P1136" i="17"/>
  <c r="P1137" i="17"/>
  <c r="P1138" i="17"/>
  <c r="P1139" i="17"/>
  <c r="P1140" i="17"/>
  <c r="P1141" i="17"/>
  <c r="P1142" i="17"/>
  <c r="P1143" i="17"/>
  <c r="P1144" i="17"/>
  <c r="P1145" i="17"/>
  <c r="P1146" i="17"/>
  <c r="P1147" i="17"/>
  <c r="P1148" i="17"/>
  <c r="P1149" i="17"/>
  <c r="P1150" i="17"/>
  <c r="P1151" i="17"/>
  <c r="P1152" i="17"/>
  <c r="P1153" i="17"/>
  <c r="P1154" i="17"/>
  <c r="P1155" i="17"/>
  <c r="P1156" i="17"/>
  <c r="P1157" i="17"/>
  <c r="P1158" i="17"/>
  <c r="P1159" i="17"/>
  <c r="P1160" i="17"/>
  <c r="P1161" i="17"/>
  <c r="P1162" i="17"/>
  <c r="P1163" i="17"/>
  <c r="P1164" i="17"/>
  <c r="P1165" i="17"/>
  <c r="P1166" i="17"/>
  <c r="P834" i="17"/>
  <c r="P835" i="17"/>
  <c r="P836" i="17"/>
  <c r="P820" i="17"/>
  <c r="P821" i="17"/>
  <c r="P822" i="17"/>
  <c r="P1073" i="17"/>
  <c r="P1074" i="17"/>
  <c r="P1075" i="17"/>
  <c r="P1076" i="17"/>
  <c r="P1077" i="17"/>
  <c r="P1078" i="17"/>
  <c r="P1079" i="17"/>
  <c r="P1080" i="17"/>
  <c r="P1081" i="17"/>
  <c r="P1082" i="17"/>
  <c r="P1083" i="17"/>
  <c r="P1084" i="17"/>
  <c r="P1085" i="17"/>
  <c r="P1086" i="17"/>
  <c r="P1087" i="17"/>
  <c r="P1088" i="17"/>
  <c r="P1089" i="17"/>
  <c r="P1090" i="17"/>
  <c r="P1091" i="17"/>
  <c r="P1092" i="17"/>
  <c r="P1093" i="17"/>
  <c r="P1094" i="17"/>
  <c r="P1095" i="17"/>
  <c r="P1096" i="17"/>
  <c r="P1097" i="17"/>
  <c r="P1098" i="17"/>
  <c r="P1099" i="17"/>
  <c r="P1100" i="17"/>
  <c r="P1101" i="17"/>
  <c r="P1102" i="17"/>
  <c r="P1103" i="17"/>
  <c r="P1104" i="17"/>
  <c r="P1105" i="17"/>
  <c r="P1106" i="17"/>
  <c r="P1107" i="17"/>
  <c r="P1108" i="17"/>
  <c r="P1109" i="17"/>
  <c r="P1110" i="17"/>
  <c r="P1111" i="17"/>
  <c r="P1112" i="17"/>
  <c r="P1113" i="17"/>
  <c r="P1114" i="17"/>
  <c r="P1115" i="17"/>
  <c r="P1116" i="17"/>
  <c r="P1117" i="17"/>
  <c r="P1118" i="17"/>
  <c r="P1119" i="17"/>
  <c r="D15" i="12"/>
  <c r="X448" i="22" a="1"/>
  <c r="X448" i="22" s="1"/>
  <c r="X447" i="22" a="1"/>
  <c r="X447" i="22" s="1"/>
  <c r="C544" i="22" l="1"/>
  <c r="D543" i="22"/>
  <c r="C487" i="22"/>
  <c r="D486" i="22"/>
  <c r="C545" i="22" l="1"/>
  <c r="D544" i="22"/>
  <c r="C488" i="22"/>
  <c r="D487" i="22"/>
  <c r="X433" i="22" a="1"/>
  <c r="X433" i="22" s="1"/>
  <c r="X434" i="22" a="1"/>
  <c r="X434" i="22" s="1"/>
  <c r="X435" i="22" a="1"/>
  <c r="X435" i="22" s="1"/>
  <c r="X436" i="22" a="1"/>
  <c r="X436" i="22" s="1"/>
  <c r="X437" i="22" a="1"/>
  <c r="X437" i="22" s="1"/>
  <c r="X438" i="22" a="1"/>
  <c r="X438" i="22" s="1"/>
  <c r="X439" i="22" a="1"/>
  <c r="X439" i="22" s="1"/>
  <c r="X440" i="22" a="1"/>
  <c r="X440" i="22" s="1"/>
  <c r="X441" i="22" a="1"/>
  <c r="X441" i="22" s="1"/>
  <c r="X442" i="22" a="1"/>
  <c r="X442" i="22" s="1"/>
  <c r="X443" i="22" a="1"/>
  <c r="X443" i="22" s="1"/>
  <c r="X444" i="22" a="1"/>
  <c r="X444" i="22" s="1"/>
  <c r="X445" i="22" a="1"/>
  <c r="X445" i="22" s="1"/>
  <c r="X446" i="22" a="1"/>
  <c r="X446" i="22" s="1"/>
  <c r="P1031" i="17"/>
  <c r="P1032" i="17"/>
  <c r="P1033" i="17"/>
  <c r="P1034" i="17"/>
  <c r="P1035" i="17"/>
  <c r="P1036" i="17"/>
  <c r="P1037" i="17"/>
  <c r="P1038" i="17"/>
  <c r="P1039" i="17"/>
  <c r="P1040" i="17"/>
  <c r="P1041" i="17"/>
  <c r="P1042" i="17"/>
  <c r="P1043" i="17"/>
  <c r="P1044" i="17"/>
  <c r="P1045" i="17"/>
  <c r="P1046" i="17"/>
  <c r="P1047" i="17"/>
  <c r="P1048" i="17"/>
  <c r="P1049" i="17"/>
  <c r="P1050" i="17"/>
  <c r="P1051" i="17"/>
  <c r="P1052" i="17"/>
  <c r="P1053" i="17"/>
  <c r="P1054" i="17"/>
  <c r="P1055" i="17"/>
  <c r="P1056" i="17"/>
  <c r="P1057" i="17"/>
  <c r="P1058" i="17"/>
  <c r="P1059" i="17"/>
  <c r="P1060" i="17"/>
  <c r="P1061" i="17"/>
  <c r="P1062" i="17"/>
  <c r="P1063" i="17"/>
  <c r="P1064" i="17"/>
  <c r="P1065" i="17"/>
  <c r="P1066" i="17"/>
  <c r="P1067" i="17"/>
  <c r="P1068" i="17"/>
  <c r="P1069" i="17"/>
  <c r="P1070" i="17"/>
  <c r="P1071" i="17"/>
  <c r="P1072" i="17"/>
  <c r="C546" i="22" l="1"/>
  <c r="D545" i="22"/>
  <c r="C489" i="22"/>
  <c r="D488" i="22"/>
  <c r="X429" i="22" a="1"/>
  <c r="X429" i="22" s="1"/>
  <c r="X430" i="22" a="1"/>
  <c r="X430" i="22" s="1"/>
  <c r="X431" i="22" a="1"/>
  <c r="X431" i="22" s="1"/>
  <c r="X432" i="22" a="1"/>
  <c r="X432" i="22" s="1"/>
  <c r="X428" i="22" a="1"/>
  <c r="X428" i="22" s="1"/>
  <c r="X423" i="22" a="1"/>
  <c r="X423" i="22" s="1"/>
  <c r="X424" i="22" a="1"/>
  <c r="X424" i="22" s="1"/>
  <c r="X425" i="22" a="1"/>
  <c r="X425" i="22" s="1"/>
  <c r="X426" i="22" a="1"/>
  <c r="X426" i="22" s="1"/>
  <c r="X427" i="22" a="1"/>
  <c r="X427" i="22" s="1"/>
  <c r="X414" i="22" a="1"/>
  <c r="X414" i="22" s="1"/>
  <c r="X413" i="22" a="1"/>
  <c r="X413" i="22" s="1"/>
  <c r="X411" i="22" a="1"/>
  <c r="X411" i="22" s="1"/>
  <c r="X412" i="22" a="1"/>
  <c r="X412" i="22" s="1"/>
  <c r="X415" i="22" a="1"/>
  <c r="X415" i="22" s="1"/>
  <c r="X416" i="22" a="1"/>
  <c r="X416" i="22" s="1"/>
  <c r="X417" i="22" a="1"/>
  <c r="X417" i="22" s="1"/>
  <c r="X418" i="22" a="1"/>
  <c r="X418" i="22" s="1"/>
  <c r="X419" i="22" a="1"/>
  <c r="X419" i="22" s="1"/>
  <c r="X420" i="22" a="1"/>
  <c r="X420" i="22" s="1"/>
  <c r="X421" i="22" a="1"/>
  <c r="X421" i="22" s="1"/>
  <c r="X422" i="22" a="1"/>
  <c r="X422" i="22" s="1"/>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1002" i="17"/>
  <c r="P1003" i="17"/>
  <c r="P1004" i="17"/>
  <c r="P1005" i="17"/>
  <c r="P1006" i="17"/>
  <c r="P1007" i="17"/>
  <c r="P1008" i="17"/>
  <c r="P1009" i="17"/>
  <c r="P1010" i="17"/>
  <c r="P1011" i="17"/>
  <c r="P1012" i="17"/>
  <c r="P1013" i="17"/>
  <c r="P1014" i="17"/>
  <c r="P1015" i="17"/>
  <c r="P1016" i="17"/>
  <c r="P1017" i="17"/>
  <c r="P1018" i="17"/>
  <c r="P1019" i="17"/>
  <c r="P1020" i="17"/>
  <c r="P1021" i="17"/>
  <c r="P1022" i="17"/>
  <c r="P1023" i="17"/>
  <c r="P1024" i="17"/>
  <c r="P1025" i="17"/>
  <c r="P1026" i="17"/>
  <c r="P1027" i="17"/>
  <c r="P1028" i="17"/>
  <c r="P1029" i="17"/>
  <c r="P1030"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D546" i="22" l="1"/>
  <c r="C547" i="22"/>
  <c r="C490" i="22"/>
  <c r="C491" i="22" s="1"/>
  <c r="D489" i="22"/>
  <c r="D490" i="22" s="1"/>
  <c r="X304" i="22" a="1"/>
  <c r="X304" i="22" s="1"/>
  <c r="X305" i="22" a="1"/>
  <c r="X305" i="22" s="1"/>
  <c r="X306" i="22" a="1"/>
  <c r="X306" i="22" s="1"/>
  <c r="X307" i="22" a="1"/>
  <c r="X307" i="22" s="1"/>
  <c r="X308" i="22" a="1"/>
  <c r="X308" i="22" s="1"/>
  <c r="X309" i="22" a="1"/>
  <c r="X309" i="22" s="1"/>
  <c r="X310" i="22" a="1"/>
  <c r="X310" i="22" s="1"/>
  <c r="X311" i="22" a="1"/>
  <c r="X311" i="22" s="1"/>
  <c r="X312" i="22" a="1"/>
  <c r="X312" i="22" s="1"/>
  <c r="X313" i="22" a="1"/>
  <c r="X313" i="22" s="1"/>
  <c r="X314" i="22" a="1"/>
  <c r="X314" i="22" s="1"/>
  <c r="X315" i="22" a="1"/>
  <c r="X315" i="22" s="1"/>
  <c r="X316" i="22" a="1"/>
  <c r="X316" i="22" s="1"/>
  <c r="X317" i="22" a="1"/>
  <c r="X317" i="22" s="1"/>
  <c r="X318" i="22" a="1"/>
  <c r="X318" i="22" s="1"/>
  <c r="X319" i="22" a="1"/>
  <c r="X319" i="22" s="1"/>
  <c r="X320" i="22" a="1"/>
  <c r="X320" i="22" s="1"/>
  <c r="X321" i="22" a="1"/>
  <c r="X321" i="22" s="1"/>
  <c r="X322" i="22" a="1"/>
  <c r="X322" i="22" s="1"/>
  <c r="X323" i="22" a="1"/>
  <c r="X323" i="22" s="1"/>
  <c r="X324" i="22" a="1"/>
  <c r="X324" i="22" s="1"/>
  <c r="X325" i="22" a="1"/>
  <c r="X325" i="22" s="1"/>
  <c r="X326" i="22" a="1"/>
  <c r="X326" i="22" s="1"/>
  <c r="X327" i="22" a="1"/>
  <c r="X327" i="22" s="1"/>
  <c r="X328" i="22" a="1"/>
  <c r="X328" i="22" s="1"/>
  <c r="X329" i="22" a="1"/>
  <c r="X329" i="22" s="1"/>
  <c r="X330" i="22" a="1"/>
  <c r="X330" i="22" s="1"/>
  <c r="X331" i="22" a="1"/>
  <c r="X331" i="22" s="1"/>
  <c r="X332" i="22" a="1"/>
  <c r="X332" i="22" s="1"/>
  <c r="X333" i="22" a="1"/>
  <c r="X333" i="22" s="1"/>
  <c r="X334" i="22" a="1"/>
  <c r="X334" i="22" s="1"/>
  <c r="X335" i="22" a="1"/>
  <c r="X335" i="22" s="1"/>
  <c r="X336" i="22" a="1"/>
  <c r="X336" i="22" s="1"/>
  <c r="X337" i="22" a="1"/>
  <c r="X337" i="22" s="1"/>
  <c r="X338" i="22" a="1"/>
  <c r="X338" i="22" s="1"/>
  <c r="X339" i="22" a="1"/>
  <c r="X339" i="22" s="1"/>
  <c r="X340" i="22" a="1"/>
  <c r="X340" i="22" s="1"/>
  <c r="X341" i="22" a="1"/>
  <c r="X341" i="22" s="1"/>
  <c r="X342" i="22" a="1"/>
  <c r="X342" i="22" s="1"/>
  <c r="X343" i="22" a="1"/>
  <c r="X343" i="22" s="1"/>
  <c r="X344" i="22" a="1"/>
  <c r="X344" i="22" s="1"/>
  <c r="X345" i="22" a="1"/>
  <c r="X345" i="22" s="1"/>
  <c r="X346" i="22" a="1"/>
  <c r="X346" i="22" s="1"/>
  <c r="X347" i="22" a="1"/>
  <c r="X347" i="22" s="1"/>
  <c r="X348" i="22" a="1"/>
  <c r="X348" i="22" s="1"/>
  <c r="X349" i="22" a="1"/>
  <c r="X349" i="22" s="1"/>
  <c r="X350" i="22" a="1"/>
  <c r="X350" i="22" s="1"/>
  <c r="X351" i="22" a="1"/>
  <c r="X351" i="22" s="1"/>
  <c r="X352" i="22" a="1"/>
  <c r="X352" i="22" s="1"/>
  <c r="X353" i="22" a="1"/>
  <c r="X353" i="22" s="1"/>
  <c r="X354" i="22" a="1"/>
  <c r="X354" i="22" s="1"/>
  <c r="X355" i="22" a="1"/>
  <c r="X355" i="22" s="1"/>
  <c r="X356" i="22" a="1"/>
  <c r="X356" i="22" s="1"/>
  <c r="X357" i="22" a="1"/>
  <c r="X357" i="22" s="1"/>
  <c r="X358" i="22" a="1"/>
  <c r="X358" i="22" s="1"/>
  <c r="X359" i="22" a="1"/>
  <c r="X359" i="22" s="1"/>
  <c r="X360" i="22" a="1"/>
  <c r="X360" i="22" s="1"/>
  <c r="X361" i="22" a="1"/>
  <c r="X361" i="22" s="1"/>
  <c r="X362" i="22" a="1"/>
  <c r="X362" i="22" s="1"/>
  <c r="X363" i="22" a="1"/>
  <c r="X363" i="22" s="1"/>
  <c r="X364" i="22" a="1"/>
  <c r="X364" i="22" s="1"/>
  <c r="X365" i="22" a="1"/>
  <c r="X365" i="22" s="1"/>
  <c r="X366" i="22" a="1"/>
  <c r="X366" i="22" s="1"/>
  <c r="X367" i="22" a="1"/>
  <c r="X367" i="22" s="1"/>
  <c r="X368" i="22" a="1"/>
  <c r="X368" i="22" s="1"/>
  <c r="X369" i="22" a="1"/>
  <c r="X369" i="22" s="1"/>
  <c r="X370" i="22" a="1"/>
  <c r="X370" i="22" s="1"/>
  <c r="X371" i="22" a="1"/>
  <c r="X371" i="22" s="1"/>
  <c r="X372" i="22" a="1"/>
  <c r="X372" i="22" s="1"/>
  <c r="X373" i="22" a="1"/>
  <c r="X373" i="22" s="1"/>
  <c r="X374" i="22" a="1"/>
  <c r="X374" i="22" s="1"/>
  <c r="X375" i="22" a="1"/>
  <c r="X375" i="22" s="1"/>
  <c r="X376" i="22" a="1"/>
  <c r="X376" i="22" s="1"/>
  <c r="X377" i="22" a="1"/>
  <c r="X377" i="22" s="1"/>
  <c r="X378" i="22" a="1"/>
  <c r="X378" i="22" s="1"/>
  <c r="X379" i="22" a="1"/>
  <c r="X379" i="22" s="1"/>
  <c r="X380" i="22" a="1"/>
  <c r="X380" i="22" s="1"/>
  <c r="X381" i="22" a="1"/>
  <c r="X381" i="22" s="1"/>
  <c r="X383" i="22" a="1"/>
  <c r="X383" i="22" s="1"/>
  <c r="X384" i="22" a="1"/>
  <c r="X384" i="22" s="1"/>
  <c r="X385" i="22" a="1"/>
  <c r="X385" i="22" s="1"/>
  <c r="X386" i="22" a="1"/>
  <c r="X386" i="22" s="1"/>
  <c r="X387" i="22" a="1"/>
  <c r="X387" i="22" s="1"/>
  <c r="X388" i="22" a="1"/>
  <c r="X388" i="22" s="1"/>
  <c r="X389" i="22" a="1"/>
  <c r="X389" i="22" s="1"/>
  <c r="X390" i="22" a="1"/>
  <c r="X390" i="22" s="1"/>
  <c r="X391" i="22" a="1"/>
  <c r="X391" i="22" s="1"/>
  <c r="X392" i="22" a="1"/>
  <c r="X392" i="22" s="1"/>
  <c r="X395" i="22" a="1"/>
  <c r="X395" i="22" s="1"/>
  <c r="X396" i="22" a="1"/>
  <c r="X396" i="22" s="1"/>
  <c r="X397" i="22" a="1"/>
  <c r="X397" i="22" s="1"/>
  <c r="X405" i="22" a="1"/>
  <c r="X405" i="22" s="1"/>
  <c r="X406" i="22" a="1"/>
  <c r="X406" i="22" s="1"/>
  <c r="X407" i="22" a="1"/>
  <c r="X407" i="22" s="1"/>
  <c r="X408" i="22" a="1"/>
  <c r="X408" i="22" s="1"/>
  <c r="X409" i="22" a="1"/>
  <c r="X409" i="22" s="1"/>
  <c r="X410" i="22" a="1"/>
  <c r="X410" i="22" s="1"/>
  <c r="X404" i="22" a="1"/>
  <c r="X404" i="22" s="1"/>
  <c r="X403" i="22" a="1"/>
  <c r="X403" i="22" s="1"/>
  <c r="X402" i="22" a="1"/>
  <c r="X402" i="22" s="1"/>
  <c r="X401" i="22" a="1"/>
  <c r="X401" i="22" s="1"/>
  <c r="X400" i="22" a="1"/>
  <c r="X400" i="22" s="1"/>
  <c r="X399" i="22" a="1"/>
  <c r="X399" i="22" s="1"/>
  <c r="X398" i="22" a="1"/>
  <c r="X398" i="22" s="1"/>
  <c r="X394" i="22" a="1"/>
  <c r="X394" i="22" s="1"/>
  <c r="X393" i="22" a="1"/>
  <c r="X393" i="22" s="1"/>
  <c r="X382" i="22" a="1"/>
  <c r="X382" i="22" s="1"/>
  <c r="I382" i="22"/>
  <c r="I367" i="22"/>
  <c r="I363" i="22"/>
  <c r="P104"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8" i="17"/>
  <c r="P837" i="17"/>
  <c r="P833" i="17"/>
  <c r="P832" i="17"/>
  <c r="P831" i="17"/>
  <c r="P830" i="17"/>
  <c r="P829" i="17"/>
  <c r="P828" i="17"/>
  <c r="P827" i="17"/>
  <c r="P826" i="17"/>
  <c r="P825" i="17"/>
  <c r="P824" i="17"/>
  <c r="P823" i="17"/>
  <c r="P819" i="17"/>
  <c r="P818" i="17"/>
  <c r="P817" i="17"/>
  <c r="D547" i="22" l="1"/>
  <c r="C548" i="22"/>
  <c r="C492" i="22"/>
  <c r="C493" i="22" s="1"/>
  <c r="C494" i="22" s="1"/>
  <c r="D491" i="22"/>
  <c r="D492" i="22" s="1"/>
  <c r="D493" i="22" s="1"/>
  <c r="G20" i="24"/>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199" i="22" a="1"/>
  <c r="X199" i="22" s="1"/>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I226" i="22"/>
  <c r="I223" i="22"/>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605" i="17"/>
  <c r="P541" i="17"/>
  <c r="P389"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X180" i="22" a="1"/>
  <c r="X180" i="22" s="1"/>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275" i="17"/>
  <c r="X146" i="22" a="1"/>
  <c r="X146" i="22" s="1"/>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5" i="22" a="1"/>
  <c r="X115" i="22" s="1"/>
  <c r="X118" i="22" a="1"/>
  <c r="X118" i="22" s="1"/>
  <c r="X119" i="22" a="1"/>
  <c r="X119" i="22" s="1"/>
  <c r="X120" i="22" a="1"/>
  <c r="X120" i="22" s="1"/>
  <c r="X121" i="22" a="1"/>
  <c r="X121" i="22" s="1"/>
  <c r="X122" i="22" a="1"/>
  <c r="X122" i="22" s="1"/>
  <c r="X123" i="22" a="1"/>
  <c r="X123" i="22" s="1"/>
  <c r="X128" i="22" a="1"/>
  <c r="X128" i="22" s="1"/>
  <c r="X129" i="22" a="1"/>
  <c r="X129" i="22" s="1"/>
  <c r="X135" i="22" a="1"/>
  <c r="X135" i="22" s="1"/>
  <c r="X139" i="22" a="1"/>
  <c r="X139" i="22" s="1"/>
  <c r="X140" i="22" a="1"/>
  <c r="X140" i="22" s="1"/>
  <c r="X142" i="22" a="1"/>
  <c r="X142" i="22" s="1"/>
  <c r="X145" i="22" a="1"/>
  <c r="X145" i="22" s="1"/>
  <c r="X144" i="22" a="1"/>
  <c r="X144" i="22" s="1"/>
  <c r="X143" i="22" a="1"/>
  <c r="X143" i="22" s="1"/>
  <c r="X141" i="22" a="1"/>
  <c r="X141" i="22" s="1"/>
  <c r="X138" i="22" a="1"/>
  <c r="X138" i="22" s="1"/>
  <c r="X137" i="22" a="1"/>
  <c r="X137" i="22" s="1"/>
  <c r="X136" i="22" a="1"/>
  <c r="X136" i="22" s="1"/>
  <c r="X134" i="22" a="1"/>
  <c r="X134" i="22" s="1"/>
  <c r="X133" i="22" a="1"/>
  <c r="X133" i="22" s="1"/>
  <c r="X132" i="22" a="1"/>
  <c r="X132" i="22" s="1"/>
  <c r="X131" i="22" a="1"/>
  <c r="X131" i="22" s="1"/>
  <c r="X130" i="22" a="1"/>
  <c r="X130" i="22" s="1"/>
  <c r="X127" i="22" a="1"/>
  <c r="X127" i="22" s="1"/>
  <c r="X126" i="22" a="1"/>
  <c r="X126" i="22" s="1"/>
  <c r="X124" i="22" a="1"/>
  <c r="X124" i="22" s="1"/>
  <c r="X117" i="22" a="1"/>
  <c r="X117" i="22" s="1"/>
  <c r="X116" i="22" a="1"/>
  <c r="X116" i="22" s="1"/>
  <c r="X114" i="22" a="1"/>
  <c r="X114"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J21" i="12"/>
  <c r="J20" i="12"/>
  <c r="J19" i="12"/>
  <c r="S486" i="14" a="1"/>
  <c r="S486" i="14" s="1"/>
  <c r="S487" i="14" a="1"/>
  <c r="S487" i="14" s="1"/>
  <c r="S488" i="14" a="1"/>
  <c r="S488" i="14" s="1"/>
  <c r="S489" i="14" a="1"/>
  <c r="S489" i="14" s="1"/>
  <c r="S490" i="14" a="1"/>
  <c r="S490" i="14" s="1"/>
  <c r="S491" i="14" a="1"/>
  <c r="S491" i="14" s="1"/>
  <c r="S492" i="14" a="1"/>
  <c r="S492" i="14" s="1"/>
  <c r="S493" i="14" a="1"/>
  <c r="S493" i="14" s="1"/>
  <c r="S494" i="14" a="1"/>
  <c r="S494" i="14" s="1"/>
  <c r="S495" i="14" a="1"/>
  <c r="S495" i="14" s="1"/>
  <c r="S496" i="14" a="1"/>
  <c r="S496" i="14" s="1"/>
  <c r="S497" i="14" a="1"/>
  <c r="S497" i="14" s="1"/>
  <c r="S498" i="14" a="1"/>
  <c r="S498" i="14" s="1"/>
  <c r="S499" i="14" a="1"/>
  <c r="S499" i="14" s="1"/>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s="1"/>
  <c r="S453" i="14" a="1"/>
  <c r="S453" i="14" s="1"/>
  <c r="S454" i="14" a="1"/>
  <c r="S454" i="14" s="1"/>
  <c r="S455" i="14" a="1"/>
  <c r="S455" i="14" s="1"/>
  <c r="S456" i="14" a="1"/>
  <c r="S456" i="14" s="1"/>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s="1"/>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s="1"/>
  <c r="S485" i="14" a="1"/>
  <c r="S485" i="14" s="1"/>
  <c r="K433" i="14"/>
  <c r="S420" i="14" a="1"/>
  <c r="S420" i="14" s="1"/>
  <c r="S421" i="14" a="1"/>
  <c r="S421" i="14" s="1"/>
  <c r="S422" i="14" a="1"/>
  <c r="S422" i="14" s="1"/>
  <c r="S423" i="14" a="1"/>
  <c r="S423" i="14" s="1"/>
  <c r="S424" i="14" a="1"/>
  <c r="S424" i="14"/>
  <c r="S425" i="14" a="1"/>
  <c r="S425" i="14" s="1"/>
  <c r="S426" i="14" a="1"/>
  <c r="S426" i="14"/>
  <c r="S427" i="14" a="1"/>
  <c r="S427" i="14" s="1"/>
  <c r="S428" i="14" a="1"/>
  <c r="S428" i="14" s="1"/>
  <c r="S429" i="14" a="1"/>
  <c r="S429" i="14" s="1"/>
  <c r="S430" i="14" a="1"/>
  <c r="S430" i="14" s="1"/>
  <c r="S431" i="14" a="1"/>
  <c r="S431" i="14" s="1"/>
  <c r="S432" i="14" a="1"/>
  <c r="S432" i="14" s="1"/>
  <c r="S433" i="14" a="1"/>
  <c r="S433" i="14"/>
  <c r="S434" i="14" a="1"/>
  <c r="S434" i="14" s="1"/>
  <c r="S435" i="14" a="1"/>
  <c r="S435" i="14" s="1"/>
  <c r="S436" i="14" a="1"/>
  <c r="S436" i="14" s="1"/>
  <c r="S437" i="14" a="1"/>
  <c r="S437" i="14" s="1"/>
  <c r="S438" i="14" a="1"/>
  <c r="S438" i="14" s="1"/>
  <c r="S439" i="14" a="1"/>
  <c r="S439" i="14" s="1"/>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s="1"/>
  <c r="S364" i="14" a="1"/>
  <c r="S364" i="14" s="1"/>
  <c r="S365" i="14" a="1"/>
  <c r="S365" i="14" s="1"/>
  <c r="S366" i="14" a="1"/>
  <c r="S366" i="14" s="1"/>
  <c r="S367" i="14" a="1"/>
  <c r="S367" i="14" s="1"/>
  <c r="S368" i="14" a="1"/>
  <c r="S368" i="14" s="1"/>
  <c r="S369" i="14" a="1"/>
  <c r="S369" i="14" s="1"/>
  <c r="S370" i="14" a="1"/>
  <c r="S370" i="14" s="1"/>
  <c r="S371" i="14" a="1"/>
  <c r="S371" i="14" s="1"/>
  <c r="S372" i="14" a="1"/>
  <c r="S372" i="14" s="1"/>
  <c r="S373" i="14" a="1"/>
  <c r="S373" i="14" s="1"/>
  <c r="S374" i="14" a="1"/>
  <c r="S374" i="14" s="1"/>
  <c r="S375" i="14" a="1"/>
  <c r="S375" i="14" s="1"/>
  <c r="S376" i="14" a="1"/>
  <c r="S376" i="14" s="1"/>
  <c r="S377" i="14" a="1"/>
  <c r="S377" i="14" s="1"/>
  <c r="S378" i="14" a="1"/>
  <c r="S378" i="14" s="1"/>
  <c r="S379" i="14" a="1"/>
  <c r="S379" i="14" s="1"/>
  <c r="S380" i="14" a="1"/>
  <c r="S380" i="14" s="1"/>
  <c r="S381" i="14" a="1"/>
  <c r="S381" i="14" s="1"/>
  <c r="S382" i="14" a="1"/>
  <c r="S382" i="14" s="1"/>
  <c r="S383" i="14" a="1"/>
  <c r="S383" i="14" s="1"/>
  <c r="S384" i="14" a="1"/>
  <c r="S384" i="14" s="1"/>
  <c r="S385" i="14" a="1"/>
  <c r="S385" i="14" s="1"/>
  <c r="S386" i="14" a="1"/>
  <c r="S386" i="14" s="1"/>
  <c r="S387" i="14" a="1"/>
  <c r="S387" i="14" s="1"/>
  <c r="S388" i="14" a="1"/>
  <c r="S388" i="14" s="1"/>
  <c r="S389" i="14" a="1"/>
  <c r="S389" i="14" s="1"/>
  <c r="S390" i="14" a="1"/>
  <c r="S390" i="14" s="1"/>
  <c r="S391" i="14" a="1"/>
  <c r="S391" i="14" s="1"/>
  <c r="S392" i="14" a="1"/>
  <c r="S392" i="14" s="1"/>
  <c r="S393" i="14" a="1"/>
  <c r="S393" i="14" s="1"/>
  <c r="S394" i="14" a="1"/>
  <c r="S394" i="14" s="1"/>
  <c r="S395" i="14" a="1"/>
  <c r="S395" i="14" s="1"/>
  <c r="S396" i="14" a="1"/>
  <c r="S396" i="14" s="1"/>
  <c r="S397" i="14" a="1"/>
  <c r="S397" i="14" s="1"/>
  <c r="S398" i="14" a="1"/>
  <c r="S398" i="14" s="1"/>
  <c r="S399" i="14" a="1"/>
  <c r="S399" i="14" s="1"/>
  <c r="S400" i="14" a="1"/>
  <c r="S400" i="14" s="1"/>
  <c r="S401" i="14" a="1"/>
  <c r="S401" i="14" s="1"/>
  <c r="S402" i="14" a="1"/>
  <c r="S402" i="14" s="1"/>
  <c r="S403" i="14" a="1"/>
  <c r="S403" i="14" s="1"/>
  <c r="S404" i="14" a="1"/>
  <c r="S404" i="14" s="1"/>
  <c r="S405" i="14" a="1"/>
  <c r="S405" i="14" s="1"/>
  <c r="S406" i="14" a="1"/>
  <c r="S406" i="14" s="1"/>
  <c r="S407" i="14" a="1"/>
  <c r="S407" i="14" s="1"/>
  <c r="S408" i="14" a="1"/>
  <c r="S408" i="14" s="1"/>
  <c r="S409" i="14" a="1"/>
  <c r="S409" i="14" s="1"/>
  <c r="S410" i="14" a="1"/>
  <c r="S410" i="14" s="1"/>
  <c r="S411" i="14" a="1"/>
  <c r="S411" i="14" s="1"/>
  <c r="S412" i="14" a="1"/>
  <c r="S412" i="14" s="1"/>
  <c r="S413" i="14" a="1"/>
  <c r="S413" i="14" s="1"/>
  <c r="S414" i="14" a="1"/>
  <c r="S414" i="14" s="1"/>
  <c r="S415" i="14" a="1"/>
  <c r="S415" i="14" s="1"/>
  <c r="S416" i="14" a="1"/>
  <c r="S416" i="14" s="1"/>
  <c r="S417" i="14" a="1"/>
  <c r="S417" i="14" s="1"/>
  <c r="S418" i="14" a="1"/>
  <c r="S418" i="14" s="1"/>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s="1"/>
  <c r="S353" i="14" a="1"/>
  <c r="S353" i="14" s="1"/>
  <c r="S354" i="14" a="1"/>
  <c r="S354" i="14" s="1"/>
  <c r="S355" i="14" a="1"/>
  <c r="S355" i="14" s="1"/>
  <c r="S356" i="14" a="1"/>
  <c r="S356" i="14" s="1"/>
  <c r="S357" i="14" a="1"/>
  <c r="S357" i="14" s="1"/>
  <c r="S358" i="14" a="1"/>
  <c r="S358" i="14" s="1"/>
  <c r="S359" i="14" a="1"/>
  <c r="S359" i="14" s="1"/>
  <c r="S360" i="14" a="1"/>
  <c r="S360" i="14" s="1"/>
  <c r="S361" i="14" a="1"/>
  <c r="S361" i="14" s="1"/>
  <c r="S348" i="14" a="1"/>
  <c r="S348" i="14" s="1"/>
  <c r="S350" i="14" a="1"/>
  <c r="S350" i="14" s="1"/>
  <c r="S342" i="14" a="1"/>
  <c r="S342" i="14" s="1"/>
  <c r="S343" i="14" a="1"/>
  <c r="S343" i="14" s="1"/>
  <c r="S344" i="14" a="1"/>
  <c r="S344" i="14" s="1"/>
  <c r="S345" i="14" a="1"/>
  <c r="S345" i="14" s="1"/>
  <c r="S346" i="14" a="1"/>
  <c r="S346" i="14" s="1"/>
  <c r="S347" i="14" a="1"/>
  <c r="S347" i="14" s="1"/>
  <c r="S349" i="14" a="1"/>
  <c r="S349" i="14"/>
  <c r="D21" i="12"/>
  <c r="K21" i="12"/>
  <c r="K20" i="12"/>
  <c r="S331" i="14" a="1"/>
  <c r="S331" i="14" s="1"/>
  <c r="S332" i="14" a="1"/>
  <c r="S332" i="14" s="1"/>
  <c r="S333" i="14" a="1"/>
  <c r="S333" i="14" s="1"/>
  <c r="S334" i="14" a="1"/>
  <c r="S334" i="14" s="1"/>
  <c r="S335" i="14" a="1"/>
  <c r="S335" i="14" s="1"/>
  <c r="S336" i="14" a="1"/>
  <c r="S336" i="14" s="1"/>
  <c r="S337" i="14" a="1"/>
  <c r="S337" i="14" s="1"/>
  <c r="S338" i="14" a="1"/>
  <c r="S338" i="14" s="1"/>
  <c r="S339" i="14" a="1"/>
  <c r="S339" i="14" s="1"/>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s="1"/>
  <c r="S311" i="14" a="1"/>
  <c r="S311" i="14" s="1"/>
  <c r="S312" i="14" a="1"/>
  <c r="S312" i="14" s="1"/>
  <c r="S313" i="14" a="1"/>
  <c r="S313" i="14" s="1"/>
  <c r="S314" i="14" a="1"/>
  <c r="S314" i="14" s="1"/>
  <c r="S315" i="14" a="1"/>
  <c r="S315" i="14" s="1"/>
  <c r="S316" i="14" a="1"/>
  <c r="S316" i="14" s="1"/>
  <c r="S317" i="14" a="1"/>
  <c r="S317" i="14" s="1"/>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s="1"/>
  <c r="S304" i="14" a="1"/>
  <c r="S304" i="14" s="1"/>
  <c r="S279" i="14" a="1"/>
  <c r="S279" i="14"/>
  <c r="S280" i="14" a="1"/>
  <c r="S280" i="14" s="1"/>
  <c r="S281" i="14" a="1"/>
  <c r="S281" i="14" s="1"/>
  <c r="S282" i="14" a="1"/>
  <c r="S282" i="14"/>
  <c r="S283" i="14" a="1"/>
  <c r="S283" i="14" s="1"/>
  <c r="S284" i="14" a="1"/>
  <c r="S284" i="14" s="1"/>
  <c r="S285" i="14" a="1"/>
  <c r="S285" i="14" s="1"/>
  <c r="S286" i="14" a="1"/>
  <c r="S286" i="14" s="1"/>
  <c r="S287" i="14" a="1"/>
  <c r="S287" i="14" s="1"/>
  <c r="S288" i="14" a="1"/>
  <c r="S288" i="14" s="1"/>
  <c r="S289" i="14" a="1"/>
  <c r="S289" i="14" s="1"/>
  <c r="S290" i="14" a="1"/>
  <c r="S290" i="14" s="1"/>
  <c r="S291" i="14" a="1"/>
  <c r="S291" i="14" s="1"/>
  <c r="S292" i="14" a="1"/>
  <c r="S292" i="14" s="1"/>
  <c r="S293" i="14" a="1"/>
  <c r="S293" i="14" s="1"/>
  <c r="S294" i="14" a="1"/>
  <c r="S294" i="14" s="1"/>
  <c r="S295" i="14" a="1"/>
  <c r="S295" i="14" s="1"/>
  <c r="S296" i="14" a="1"/>
  <c r="S296" i="14" s="1"/>
  <c r="S297" i="14" a="1"/>
  <c r="S297" i="14" s="1"/>
  <c r="S298" i="14" a="1"/>
  <c r="S298" i="14" s="1"/>
  <c r="S299" i="14" a="1"/>
  <c r="S299" i="14" s="1"/>
  <c r="S300" i="14" a="1"/>
  <c r="S300" i="14" s="1"/>
  <c r="S301" i="14" a="1"/>
  <c r="S301" i="14" s="1"/>
  <c r="S302" i="14" a="1"/>
  <c r="S302" i="14" s="1"/>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s="1"/>
  <c r="S237" i="14" a="1"/>
  <c r="S237" i="14" s="1"/>
  <c r="M233" i="14"/>
  <c r="S233" i="14" s="1" a="1"/>
  <c r="S233" i="14" s="1"/>
  <c r="S234" i="14" a="1"/>
  <c r="S234" i="14" s="1"/>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s="1"/>
  <c r="S239" i="14" a="1"/>
  <c r="S239" i="14" s="1"/>
  <c r="S240" i="14" a="1"/>
  <c r="S240" i="14" s="1"/>
  <c r="S241" i="14" a="1"/>
  <c r="S241" i="14" s="1"/>
  <c r="S242" i="14" a="1"/>
  <c r="S242" i="14" s="1"/>
  <c r="S243" i="14" a="1"/>
  <c r="S243" i="14" s="1"/>
  <c r="S244" i="14" a="1"/>
  <c r="S244" i="14" s="1"/>
  <c r="S245" i="14" a="1"/>
  <c r="S245" i="14" s="1"/>
  <c r="S247" i="14" a="1"/>
  <c r="S247" i="14" s="1"/>
  <c r="S248" i="14" a="1"/>
  <c r="S248" i="14" s="1"/>
  <c r="S249" i="14" a="1"/>
  <c r="S249" i="14"/>
  <c r="S250" i="14" a="1"/>
  <c r="S250" i="14" s="1"/>
  <c r="S251" i="14" a="1"/>
  <c r="S251" i="14" s="1"/>
  <c r="S252" i="14" a="1"/>
  <c r="S252" i="14" s="1"/>
  <c r="S253" i="14" a="1"/>
  <c r="S253" i="14" s="1"/>
  <c r="S254" i="14" a="1"/>
  <c r="S254" i="14" s="1"/>
  <c r="S255" i="14" a="1"/>
  <c r="S255" i="14" s="1"/>
  <c r="S256" i="14" a="1"/>
  <c r="S256" i="14" s="1"/>
  <c r="S257" i="14" a="1"/>
  <c r="S257" i="14" s="1"/>
  <c r="S258" i="14" a="1"/>
  <c r="S258" i="14" s="1"/>
  <c r="S259" i="14" a="1"/>
  <c r="S259" i="14" s="1"/>
  <c r="S260" i="14" a="1"/>
  <c r="S260" i="14" s="1"/>
  <c r="S261" i="14" a="1"/>
  <c r="S261" i="14" s="1"/>
  <c r="S262" i="14" a="1"/>
  <c r="S262" i="14" s="1"/>
  <c r="S263" i="14" a="1"/>
  <c r="S263" i="14" s="1"/>
  <c r="S264" i="14" a="1"/>
  <c r="S264" i="14" s="1"/>
  <c r="S265" i="14" a="1"/>
  <c r="S265" i="14" s="1"/>
  <c r="S266" i="14" a="1"/>
  <c r="S266" i="14" s="1"/>
  <c r="S267" i="14" a="1"/>
  <c r="S267" i="14" s="1"/>
  <c r="S268" i="14" a="1"/>
  <c r="S268" i="14" s="1"/>
  <c r="S269" i="14" a="1"/>
  <c r="S269" i="14"/>
  <c r="S270" i="14" a="1"/>
  <c r="S270" i="14" s="1"/>
  <c r="S271" i="14" a="1"/>
  <c r="S271" i="14" s="1"/>
  <c r="S272" i="14" a="1"/>
  <c r="S272" i="14" s="1"/>
  <c r="S273" i="14" a="1"/>
  <c r="S273" i="14" s="1"/>
  <c r="S274" i="14" a="1"/>
  <c r="S274" i="14" s="1"/>
  <c r="S275" i="14" a="1"/>
  <c r="S275" i="14" s="1"/>
  <c r="S276" i="14" a="1"/>
  <c r="S276" i="14" s="1"/>
  <c r="S277" i="14" a="1"/>
  <c r="S277" i="14" s="1"/>
  <c r="S278" i="14" a="1"/>
  <c r="S278" i="14" s="1"/>
  <c r="S227" i="14" a="1"/>
  <c r="S227" i="14" s="1"/>
  <c r="S228" i="14" a="1"/>
  <c r="S228" i="14" s="1"/>
  <c r="S229" i="14" a="1"/>
  <c r="S229" i="14" s="1"/>
  <c r="S230" i="14" a="1"/>
  <c r="S230" i="14" s="1"/>
  <c r="S231" i="14" a="1"/>
  <c r="S231" i="14" s="1"/>
  <c r="S232" i="14" a="1"/>
  <c r="S232" i="14" s="1"/>
  <c r="S235" i="14" a="1"/>
  <c r="S235" i="14" s="1"/>
  <c r="S236" i="14" a="1"/>
  <c r="S236" i="14" s="1"/>
  <c r="S202" i="14" a="1"/>
  <c r="S202" i="14" s="1"/>
  <c r="S203" i="14" a="1"/>
  <c r="S203" i="14" s="1"/>
  <c r="S204" i="14" a="1"/>
  <c r="S204" i="14" s="1"/>
  <c r="S205" i="14" a="1"/>
  <c r="S205" i="14" s="1"/>
  <c r="S206" i="14" a="1"/>
  <c r="S206" i="14" s="1"/>
  <c r="S207" i="14" a="1"/>
  <c r="S207" i="14" s="1"/>
  <c r="S208" i="14" a="1"/>
  <c r="S208" i="14" s="1"/>
  <c r="S209" i="14" a="1"/>
  <c r="S209" i="14" s="1"/>
  <c r="S210" i="14" a="1"/>
  <c r="S210" i="14" s="1"/>
  <c r="S211" i="14" a="1"/>
  <c r="S211" i="14" s="1"/>
  <c r="S212" i="14" a="1"/>
  <c r="S212" i="14" s="1"/>
  <c r="S213" i="14" a="1"/>
  <c r="S213" i="14" s="1"/>
  <c r="S214" i="14" a="1"/>
  <c r="S214" i="14" s="1"/>
  <c r="S215" i="14" a="1"/>
  <c r="S215" i="14" s="1"/>
  <c r="S216" i="14" a="1"/>
  <c r="S216" i="14" s="1"/>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s="1"/>
  <c r="S189" i="14" a="1"/>
  <c r="S189" i="14" s="1"/>
  <c r="S190" i="14" a="1"/>
  <c r="S190" i="14" s="1"/>
  <c r="S191" i="14" a="1"/>
  <c r="S191" i="14" s="1"/>
  <c r="S192" i="14" a="1"/>
  <c r="S192" i="14" s="1"/>
  <c r="S193" i="14" a="1"/>
  <c r="S193" i="14" s="1"/>
  <c r="S194" i="14" a="1"/>
  <c r="S194" i="14" s="1"/>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s="1"/>
  <c r="S176" i="14" a="1"/>
  <c r="S176" i="14" s="1"/>
  <c r="S177" i="14" a="1"/>
  <c r="S177" i="14"/>
  <c r="S178" i="14" a="1"/>
  <c r="S178" i="14" s="1"/>
  <c r="S179" i="14" a="1"/>
  <c r="S179" i="14" s="1"/>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s="1"/>
  <c r="S14" i="14" a="1"/>
  <c r="S14" i="14" s="1"/>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s="1"/>
  <c r="S119" i="14" a="1"/>
  <c r="S119" i="14" s="1"/>
  <c r="S120" i="14" a="1"/>
  <c r="S120" i="14" s="1"/>
  <c r="S121" i="14" a="1"/>
  <c r="S121" i="14" s="1"/>
  <c r="S122" i="14" a="1"/>
  <c r="S122" i="14" s="1"/>
  <c r="S123" i="14" a="1"/>
  <c r="S123" i="14" s="1"/>
  <c r="S124" i="14" a="1"/>
  <c r="S124" i="14" s="1"/>
  <c r="S125" i="14" a="1"/>
  <c r="S125" i="14" s="1"/>
  <c r="S126" i="14" a="1"/>
  <c r="S126" i="14" s="1"/>
  <c r="S127" i="14" a="1"/>
  <c r="S127" i="14" s="1"/>
  <c r="S128" i="14" a="1"/>
  <c r="S128" i="14" s="1"/>
  <c r="S129" i="14" a="1"/>
  <c r="S129" i="14" s="1"/>
  <c r="S130" i="14" a="1"/>
  <c r="S130" i="14" s="1"/>
  <c r="S131" i="14" a="1"/>
  <c r="S131" i="14" s="1"/>
  <c r="S132" i="14" a="1"/>
  <c r="S132" i="14" s="1"/>
  <c r="S133" i="14" a="1"/>
  <c r="S133" i="14" s="1"/>
  <c r="S134" i="14" a="1"/>
  <c r="S134" i="14" s="1"/>
  <c r="S135" i="14" a="1"/>
  <c r="S135" i="14" s="1"/>
  <c r="S136" i="14" a="1"/>
  <c r="S136" i="14" s="1"/>
  <c r="S137" i="14" a="1"/>
  <c r="S137" i="14" s="1"/>
  <c r="S138" i="14" a="1"/>
  <c r="S138" i="14" s="1"/>
  <c r="S139" i="14" a="1"/>
  <c r="S139" i="14" s="1"/>
  <c r="S140" i="14" a="1"/>
  <c r="S140" i="14" s="1"/>
  <c r="S141" i="14" a="1"/>
  <c r="S141" i="14" s="1"/>
  <c r="S142" i="14" a="1"/>
  <c r="S142" i="14" s="1"/>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s="1"/>
  <c r="S157" i="14" a="1"/>
  <c r="S157" i="14" s="1"/>
  <c r="S158" i="14" a="1"/>
  <c r="S158" i="14" s="1"/>
  <c r="S159" i="14" a="1"/>
  <c r="S159" i="14" s="1"/>
  <c r="S160" i="14" a="1"/>
  <c r="S160" i="14" s="1"/>
  <c r="S161" i="14" a="1"/>
  <c r="S161" i="14" s="1"/>
  <c r="S162" i="14" a="1"/>
  <c r="S162" i="14" s="1"/>
  <c r="S163" i="14" a="1"/>
  <c r="S163" i="14" s="1"/>
  <c r="S164" i="14" a="1"/>
  <c r="S164" i="14" s="1"/>
  <c r="S165" i="14" a="1"/>
  <c r="S165" i="14" s="1"/>
  <c r="S166" i="14" a="1"/>
  <c r="S166" i="14" s="1"/>
  <c r="S167" i="14" a="1"/>
  <c r="S167" i="14" s="1"/>
  <c r="S168" i="14" a="1"/>
  <c r="S168" i="14" s="1"/>
  <c r="S169" i="14" a="1"/>
  <c r="S169" i="14" s="1"/>
  <c r="S170" i="14" a="1"/>
  <c r="S170" i="14" s="1"/>
  <c r="S171" i="14" a="1"/>
  <c r="S171" i="14" s="1"/>
  <c r="S172" i="14" a="1"/>
  <c r="S172" i="14" s="1"/>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s="1"/>
  <c r="S96" i="10" a="1"/>
  <c r="S96" i="10" s="1"/>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s="1"/>
  <c r="S815" i="10" a="1"/>
  <c r="S815" i="10"/>
  <c r="S816" i="10" a="1"/>
  <c r="S816" i="10"/>
  <c r="S817" i="10" a="1"/>
  <c r="S817" i="10" s="1"/>
  <c r="S818" i="10" a="1"/>
  <c r="S818" i="10"/>
  <c r="S819" i="10" a="1"/>
  <c r="S819" i="10"/>
  <c r="S820" i="10" a="1"/>
  <c r="S820" i="10"/>
  <c r="S821" i="10" a="1"/>
  <c r="S821" i="10" s="1"/>
  <c r="S822" i="10" a="1"/>
  <c r="S822" i="10"/>
  <c r="S823" i="10" a="1"/>
  <c r="S823" i="10"/>
  <c r="S824" i="10" a="1"/>
  <c r="S824" i="10" s="1"/>
  <c r="S825" i="10" a="1"/>
  <c r="S825" i="10" s="1"/>
  <c r="S826" i="10" a="1"/>
  <c r="S826" i="10"/>
  <c r="S827" i="10" a="1"/>
  <c r="S827" i="10"/>
  <c r="S828" i="10" a="1"/>
  <c r="S828" i="10" s="1"/>
  <c r="S829" i="10" a="1"/>
  <c r="S829" i="10" s="1"/>
  <c r="S830" i="10" a="1"/>
  <c r="S830" i="10"/>
  <c r="S831" i="10" a="1"/>
  <c r="S831" i="10"/>
  <c r="S832" i="10" a="1"/>
  <c r="S832" i="10" s="1"/>
  <c r="S833" i="10" a="1"/>
  <c r="S833" i="10" s="1"/>
  <c r="S834" i="10" a="1"/>
  <c r="S834" i="10" s="1"/>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s="1"/>
  <c r="S790" i="10" a="1"/>
  <c r="S790" i="10" s="1"/>
  <c r="S791" i="10" a="1"/>
  <c r="S791" i="10" s="1"/>
  <c r="S792" i="10" a="1"/>
  <c r="S792" i="10" s="1"/>
  <c r="S793" i="10" a="1"/>
  <c r="S793" i="10"/>
  <c r="S794" i="10" a="1"/>
  <c r="S794" i="10" s="1"/>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s="1"/>
  <c r="S775" i="10" a="1"/>
  <c r="S775" i="10" s="1"/>
  <c r="S776" i="10" a="1"/>
  <c r="S776" i="10"/>
  <c r="S777" i="10" a="1"/>
  <c r="S777" i="10"/>
  <c r="S778" i="10" a="1"/>
  <c r="S778" i="10"/>
  <c r="S779" i="10" a="1"/>
  <c r="S779" i="10" s="1"/>
  <c r="S780" i="10" a="1"/>
  <c r="S780" i="10" s="1"/>
  <c r="S781" i="10" a="1"/>
  <c r="S781" i="10"/>
  <c r="S782" i="10" a="1"/>
  <c r="S782" i="10" s="1"/>
  <c r="S783" i="10" a="1"/>
  <c r="S783" i="10" s="1"/>
  <c r="S784" i="10" a="1"/>
  <c r="S784" i="10"/>
  <c r="S785" i="10" a="1"/>
  <c r="S785" i="10"/>
  <c r="S786" i="10" a="1"/>
  <c r="S786" i="10" s="1"/>
  <c r="S787" i="10" a="1"/>
  <c r="S787" i="10" s="1"/>
  <c r="S788" i="10" a="1"/>
  <c r="S788" i="10" s="1"/>
  <c r="S789" i="10" a="1"/>
  <c r="S789" i="10" s="1"/>
  <c r="S755" i="10" a="1"/>
  <c r="S755" i="10"/>
  <c r="S756" i="10" a="1"/>
  <c r="S756" i="10" s="1"/>
  <c r="S757" i="10" a="1"/>
  <c r="S757" i="10"/>
  <c r="S758" i="10" a="1"/>
  <c r="S758" i="10"/>
  <c r="S760" i="10" a="1"/>
  <c r="S760" i="10"/>
  <c r="S761" i="10" a="1"/>
  <c r="S761" i="10" s="1"/>
  <c r="S762" i="10" a="1"/>
  <c r="S762" i="10" s="1"/>
  <c r="S763" i="10" a="1"/>
  <c r="S763" i="10" s="1"/>
  <c r="S764" i="10" a="1"/>
  <c r="S764" i="10" s="1"/>
  <c r="S765" i="10" a="1"/>
  <c r="S765" i="10" s="1"/>
  <c r="S766" i="10" a="1"/>
  <c r="S766" i="10" s="1"/>
  <c r="S767" i="10" a="1"/>
  <c r="S767" i="10"/>
  <c r="S768" i="10" a="1"/>
  <c r="S768" i="10"/>
  <c r="S769" i="10" a="1"/>
  <c r="S769" i="10" s="1"/>
  <c r="S770" i="10" a="1"/>
  <c r="S770" i="10"/>
  <c r="S771" i="10" a="1"/>
  <c r="S771" i="10" s="1"/>
  <c r="S772" i="10" a="1"/>
  <c r="S772" i="10" s="1"/>
  <c r="S773" i="10" a="1"/>
  <c r="S773" i="10" s="1"/>
  <c r="S774" i="10" a="1"/>
  <c r="S774" i="10"/>
  <c r="S716" i="10" a="1"/>
  <c r="S716" i="10"/>
  <c r="S717" i="10" a="1"/>
  <c r="S717" i="10"/>
  <c r="S718" i="10" a="1"/>
  <c r="S718" i="10" s="1"/>
  <c r="S719" i="10" a="1"/>
  <c r="S719" i="10" s="1"/>
  <c r="S720" i="10" a="1"/>
  <c r="S720" i="10"/>
  <c r="S721" i="10" a="1"/>
  <c r="S721" i="10" s="1"/>
  <c r="S722" i="10" a="1"/>
  <c r="S722" i="10" s="1"/>
  <c r="S723" i="10" a="1"/>
  <c r="S723" i="10"/>
  <c r="S724" i="10" a="1"/>
  <c r="S724" i="10"/>
  <c r="S725" i="10" a="1"/>
  <c r="S725" i="10"/>
  <c r="S726" i="10" a="1"/>
  <c r="S726" i="10" s="1"/>
  <c r="S727" i="10" a="1"/>
  <c r="S727" i="10" s="1"/>
  <c r="S728" i="10" a="1"/>
  <c r="S728" i="10" s="1"/>
  <c r="S729" i="10" a="1"/>
  <c r="S729" i="10"/>
  <c r="S730" i="10" a="1"/>
  <c r="S730" i="10" s="1"/>
  <c r="S731" i="10" a="1"/>
  <c r="S731" i="10"/>
  <c r="S732" i="10" a="1"/>
  <c r="S732" i="10"/>
  <c r="S733" i="10" a="1"/>
  <c r="S733" i="10"/>
  <c r="S735" i="10" a="1"/>
  <c r="S735" i="10" s="1"/>
  <c r="S736" i="10" a="1"/>
  <c r="S736" i="10" s="1"/>
  <c r="S737" i="10" a="1"/>
  <c r="S737" i="10" s="1"/>
  <c r="S738" i="10" a="1"/>
  <c r="S738" i="10" s="1"/>
  <c r="S739" i="10" a="1"/>
  <c r="S739" i="10" s="1"/>
  <c r="S740" i="10" a="1"/>
  <c r="S740" i="10"/>
  <c r="S741" i="10" a="1"/>
  <c r="S741" i="10"/>
  <c r="S742" i="10" a="1"/>
  <c r="S742" i="10"/>
  <c r="S743" i="10" a="1"/>
  <c r="S743" i="10" s="1"/>
  <c r="S744" i="10" a="1"/>
  <c r="S744" i="10"/>
  <c r="S745" i="10" a="1"/>
  <c r="S745" i="10" s="1"/>
  <c r="S746" i="10" a="1"/>
  <c r="S746" i="10" s="1"/>
  <c r="S747" i="10" a="1"/>
  <c r="S747" i="10" s="1"/>
  <c r="S748" i="10" a="1"/>
  <c r="S748" i="10"/>
  <c r="S749" i="10" a="1"/>
  <c r="S749" i="10" s="1"/>
  <c r="S750" i="10" a="1"/>
  <c r="S750" i="10"/>
  <c r="S751" i="10" a="1"/>
  <c r="S751" i="10" s="1"/>
  <c r="S752" i="10" a="1"/>
  <c r="S752" i="10" s="1"/>
  <c r="S753" i="10" a="1"/>
  <c r="S753" i="10"/>
  <c r="S754" i="10" a="1"/>
  <c r="S754" i="10" s="1"/>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s="1"/>
  <c r="S708" i="10" a="1"/>
  <c r="S708" i="10" s="1"/>
  <c r="S707" i="10" a="1"/>
  <c r="S707" i="10"/>
  <c r="S706" i="10" a="1"/>
  <c r="S706" i="10"/>
  <c r="S705" i="10" a="1"/>
  <c r="S705" i="10"/>
  <c r="S704" i="10" a="1"/>
  <c r="S704" i="10" s="1"/>
  <c r="S703" i="10" a="1"/>
  <c r="S703" i="10" s="1"/>
  <c r="S702" i="10" a="1"/>
  <c r="S702" i="10" s="1"/>
  <c r="S701" i="10" a="1"/>
  <c r="S701" i="10"/>
  <c r="S700" i="10" a="1"/>
  <c r="S700" i="10" s="1"/>
  <c r="S699" i="10" a="1"/>
  <c r="S699" i="10"/>
  <c r="S698" i="10" a="1"/>
  <c r="S698" i="10"/>
  <c r="S697" i="10" a="1"/>
  <c r="S697" i="10"/>
  <c r="S696" i="10" a="1"/>
  <c r="S696" i="10" s="1"/>
  <c r="S695" i="10" a="1"/>
  <c r="S695" i="10" s="1"/>
  <c r="S694" i="10" a="1"/>
  <c r="S694" i="10" s="1"/>
  <c r="S693" i="10" a="1"/>
  <c r="S693" i="10" s="1"/>
  <c r="S692" i="10" a="1"/>
  <c r="S692" i="10" s="1"/>
  <c r="S691" i="10" a="1"/>
  <c r="S691" i="10" s="1"/>
  <c r="S690" i="10" a="1"/>
  <c r="S690" i="10"/>
  <c r="S689" i="10" a="1"/>
  <c r="S689" i="10"/>
  <c r="S687" i="10" a="1"/>
  <c r="S687" i="10" s="1"/>
  <c r="S686" i="10" a="1"/>
  <c r="S686" i="10"/>
  <c r="S685" i="10" a="1"/>
  <c r="S685" i="10" s="1"/>
  <c r="S684" i="10" a="1"/>
  <c r="S684" i="10" s="1"/>
  <c r="S683" i="10" a="1"/>
  <c r="S683" i="10" s="1"/>
  <c r="S682" i="10" a="1"/>
  <c r="S682" i="10"/>
  <c r="S681" i="10" a="1"/>
  <c r="S681" i="10"/>
  <c r="S680" i="10" a="1"/>
  <c r="S680" i="10"/>
  <c r="S679" i="10" a="1"/>
  <c r="S679" i="10" s="1"/>
  <c r="S678" i="10" a="1"/>
  <c r="S678" i="10" s="1"/>
  <c r="S677" i="10" a="1"/>
  <c r="S677" i="10" s="1"/>
  <c r="S676" i="10" a="1"/>
  <c r="S676" i="10" s="1"/>
  <c r="S675" i="10" a="1"/>
  <c r="S675" i="10" s="1"/>
  <c r="S674" i="10" a="1"/>
  <c r="S674" i="10"/>
  <c r="S673" i="10" a="1"/>
  <c r="S673" i="10"/>
  <c r="S672" i="10" a="1"/>
  <c r="S672" i="10" s="1"/>
  <c r="S671" i="10" a="1"/>
  <c r="S671" i="10" s="1"/>
  <c r="S670" i="10" a="1"/>
  <c r="S670" i="10" s="1"/>
  <c r="S669" i="10" a="1"/>
  <c r="S669" i="10" s="1"/>
  <c r="S668" i="10" a="1"/>
  <c r="S668" i="10"/>
  <c r="S667" i="10" a="1"/>
  <c r="S667" i="10" s="1"/>
  <c r="S666" i="10" a="1"/>
  <c r="S666" i="10"/>
  <c r="S665" i="10" a="1"/>
  <c r="S665" i="10"/>
  <c r="S664" i="10" a="1"/>
  <c r="S664" i="10"/>
  <c r="S663" i="10" a="1"/>
  <c r="S663" i="10" s="1"/>
  <c r="S662" i="10" a="1"/>
  <c r="S662" i="10" s="1"/>
  <c r="S661" i="10" a="1"/>
  <c r="S661" i="10" s="1"/>
  <c r="S660" i="10" a="1"/>
  <c r="S660" i="10" s="1"/>
  <c r="S659" i="10" a="1"/>
  <c r="S659" i="10" s="1"/>
  <c r="S658" i="10" a="1"/>
  <c r="S658" i="10"/>
  <c r="S657" i="10" a="1"/>
  <c r="S657" i="10"/>
  <c r="S656" i="10" a="1"/>
  <c r="S656" i="10"/>
  <c r="S655" i="10" a="1"/>
  <c r="S655" i="10" s="1"/>
  <c r="S654" i="10" a="1"/>
  <c r="S654" i="10"/>
  <c r="M276" i="10"/>
  <c r="S276" i="10" s="1" a="1"/>
  <c r="S276" i="10" s="1"/>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s="1"/>
  <c r="S652" i="10" a="1"/>
  <c r="S652" i="10" s="1"/>
  <c r="S647" i="10" a="1"/>
  <c r="S647" i="10"/>
  <c r="S646" i="10" a="1"/>
  <c r="S646" i="10"/>
  <c r="S648" i="10" a="1"/>
  <c r="S648" i="10"/>
  <c r="S649" i="10" a="1"/>
  <c r="S649" i="10" s="1"/>
  <c r="S650" i="10" a="1"/>
  <c r="S650" i="10" s="1"/>
  <c r="S651" i="10" a="1"/>
  <c r="S651" i="10" s="1"/>
  <c r="S644" i="10" a="1"/>
  <c r="S644" i="10" s="1"/>
  <c r="S645" i="10" a="1"/>
  <c r="S645" i="10" s="1"/>
  <c r="S619" i="10" a="1"/>
  <c r="S619" i="10"/>
  <c r="S620" i="10" a="1"/>
  <c r="S620" i="10"/>
  <c r="S618" i="10" a="1"/>
  <c r="S618" i="10" s="1"/>
  <c r="S643" i="10" a="1"/>
  <c r="S643" i="10" s="1"/>
  <c r="K621" i="10"/>
  <c r="K617" i="10"/>
  <c r="S625" i="10" a="1"/>
  <c r="S625" i="10" s="1"/>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s="1"/>
  <c r="S640" i="10" a="1"/>
  <c r="S640" i="10" s="1"/>
  <c r="S639" i="10" a="1"/>
  <c r="S639" i="10" s="1"/>
  <c r="S638" i="10" a="1"/>
  <c r="S638" i="10" s="1"/>
  <c r="S637" i="10" a="1"/>
  <c r="S637" i="10"/>
  <c r="S636" i="10" a="1"/>
  <c r="S636" i="10"/>
  <c r="S635" i="10" a="1"/>
  <c r="S635" i="10"/>
  <c r="S634" i="10" a="1"/>
  <c r="S634" i="10" s="1"/>
  <c r="S633" i="10" a="1"/>
  <c r="S633" i="10" s="1"/>
  <c r="S632" i="10" a="1"/>
  <c r="S632" i="10" s="1"/>
  <c r="S631" i="10" a="1"/>
  <c r="S631" i="10" s="1"/>
  <c r="S630" i="10" a="1"/>
  <c r="S630" i="10" s="1"/>
  <c r="S629" i="10" a="1"/>
  <c r="S629" i="10"/>
  <c r="S628" i="10" a="1"/>
  <c r="S628" i="10"/>
  <c r="S627" i="10" a="1"/>
  <c r="S627" i="10"/>
  <c r="S626" i="10" a="1"/>
  <c r="S626" i="10" s="1"/>
  <c r="S624" i="10" a="1"/>
  <c r="S624" i="10"/>
  <c r="S623" i="10" a="1"/>
  <c r="S623" i="10" s="1"/>
  <c r="S622" i="10" a="1"/>
  <c r="S622" i="10" s="1"/>
  <c r="S621" i="10" a="1"/>
  <c r="S621" i="10" s="1"/>
  <c r="S617" i="10" a="1"/>
  <c r="S617" i="10"/>
  <c r="S616" i="10" a="1"/>
  <c r="S616" i="10" s="1"/>
  <c r="S615" i="10" a="1"/>
  <c r="S615" i="10"/>
  <c r="S614" i="10" a="1"/>
  <c r="S614" i="10" s="1"/>
  <c r="S613" i="10" a="1"/>
  <c r="S613" i="10" s="1"/>
  <c r="S612" i="10" a="1"/>
  <c r="S612" i="10"/>
  <c r="S611" i="10" a="1"/>
  <c r="S611" i="10" s="1"/>
  <c r="S610" i="10" a="1"/>
  <c r="S610" i="10" s="1"/>
  <c r="S609" i="10" a="1"/>
  <c r="S609" i="10"/>
  <c r="S608" i="10" a="1"/>
  <c r="S608" i="10"/>
  <c r="S607" i="10" a="1"/>
  <c r="S607" i="10"/>
  <c r="S606" i="10" a="1"/>
  <c r="S606" i="10" s="1"/>
  <c r="S605" i="10" a="1"/>
  <c r="S605" i="10" s="1"/>
  <c r="O569" i="9"/>
  <c r="O570" i="9"/>
  <c r="O571" i="9"/>
  <c r="O572" i="9"/>
  <c r="O573" i="9"/>
  <c r="O574" i="9"/>
  <c r="O575" i="9"/>
  <c r="O576" i="9"/>
  <c r="O577" i="9"/>
  <c r="O578" i="9"/>
  <c r="O579" i="9"/>
  <c r="O580" i="9"/>
  <c r="O581" i="9"/>
  <c r="O582" i="9"/>
  <c r="O583" i="9"/>
  <c r="O584" i="9"/>
  <c r="O585" i="9"/>
  <c r="O586" i="9"/>
  <c r="O587" i="9"/>
  <c r="O588" i="9"/>
  <c r="O589" i="9"/>
  <c r="O590" i="9"/>
  <c r="S604" i="10" a="1"/>
  <c r="S604" i="10" s="1"/>
  <c r="S603" i="10" a="1"/>
  <c r="S603" i="10" s="1"/>
  <c r="S602" i="10" a="1"/>
  <c r="S602" i="10"/>
  <c r="S601" i="10" a="1"/>
  <c r="S601" i="10" s="1"/>
  <c r="S600" i="10" a="1"/>
  <c r="S600" i="10" s="1"/>
  <c r="S599" i="10" a="1"/>
  <c r="S599" i="10"/>
  <c r="S598" i="10" a="1"/>
  <c r="S598" i="10"/>
  <c r="S597" i="10" a="1"/>
  <c r="S597" i="10" s="1"/>
  <c r="S596" i="10" a="1"/>
  <c r="S596" i="10"/>
  <c r="S595" i="10" a="1"/>
  <c r="S595" i="10" s="1"/>
  <c r="S594" i="10" a="1"/>
  <c r="S594" i="10" s="1"/>
  <c r="S593" i="10" a="1"/>
  <c r="S593" i="10" s="1"/>
  <c r="S592" i="10" a="1"/>
  <c r="S592" i="10" s="1"/>
  <c r="S591" i="10" a="1"/>
  <c r="S591" i="10" s="1"/>
  <c r="S590" i="10" a="1"/>
  <c r="S590" i="10"/>
  <c r="S589" i="10" a="1"/>
  <c r="S589" i="10" s="1"/>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s="1"/>
  <c r="S587" i="10" a="1"/>
  <c r="S587" i="10" s="1"/>
  <c r="S586" i="10" a="1"/>
  <c r="S586" i="10" s="1"/>
  <c r="S585" i="10" a="1"/>
  <c r="S585" i="10"/>
  <c r="S584" i="10" a="1"/>
  <c r="S584" i="10"/>
  <c r="S583" i="10" a="1"/>
  <c r="S583" i="10" s="1"/>
  <c r="S582" i="10" a="1"/>
  <c r="S582" i="10" s="1"/>
  <c r="S581" i="10" a="1"/>
  <c r="S581" i="10" s="1"/>
  <c r="S580" i="10" a="1"/>
  <c r="S580" i="10"/>
  <c r="S579" i="10" a="1"/>
  <c r="S579" i="10"/>
  <c r="S578" i="10" a="1"/>
  <c r="S578" i="10" s="1"/>
  <c r="S577" i="10" a="1"/>
  <c r="S577" i="10"/>
  <c r="S576" i="10" a="1"/>
  <c r="S576" i="10"/>
  <c r="S575" i="10" a="1"/>
  <c r="S575" i="10" s="1"/>
  <c r="S574" i="10" a="1"/>
  <c r="S574" i="10" s="1"/>
  <c r="S573" i="10" a="1"/>
  <c r="S573" i="10" s="1"/>
  <c r="S572" i="10" a="1"/>
  <c r="S572" i="10" s="1"/>
  <c r="S571" i="10" a="1"/>
  <c r="S571" i="10"/>
  <c r="S570" i="10" a="1"/>
  <c r="S570" i="10" s="1"/>
  <c r="S569" i="10" a="1"/>
  <c r="S569" i="10" s="1"/>
  <c r="S568" i="10" a="1"/>
  <c r="S568" i="10"/>
  <c r="S567" i="10" a="1"/>
  <c r="S567" i="10"/>
  <c r="S566" i="10" a="1"/>
  <c r="S566" i="10" s="1"/>
  <c r="S565" i="10" a="1"/>
  <c r="S565" i="10"/>
  <c r="S564" i="10" a="1"/>
  <c r="S564" i="10" s="1"/>
  <c r="S563" i="10" a="1"/>
  <c r="S563" i="10" s="1"/>
  <c r="S562" i="10" a="1"/>
  <c r="S562" i="10" s="1"/>
  <c r="S561" i="10" a="1"/>
  <c r="S561" i="10"/>
  <c r="S560" i="10" a="1"/>
  <c r="S560" i="10" s="1"/>
  <c r="S559" i="10" a="1"/>
  <c r="S559" i="10"/>
  <c r="S558" i="10" a="1"/>
  <c r="S558" i="10" s="1"/>
  <c r="S557" i="10" a="1"/>
  <c r="S557" i="10"/>
  <c r="S556" i="10" a="1"/>
  <c r="S556" i="10"/>
  <c r="S555" i="10" a="1"/>
  <c r="S555" i="10" s="1"/>
  <c r="S554" i="10" a="1"/>
  <c r="S554" i="10" s="1"/>
  <c r="S553" i="10" a="1"/>
  <c r="S553" i="10"/>
  <c r="S552" i="10" a="1"/>
  <c r="S552" i="10"/>
  <c r="S551" i="10" a="1"/>
  <c r="S551" i="10" s="1"/>
  <c r="S550" i="10" a="1"/>
  <c r="S550" i="10" s="1"/>
  <c r="S549" i="10" a="1"/>
  <c r="S549" i="10" s="1"/>
  <c r="S548" i="10" a="1"/>
  <c r="S548" i="10"/>
  <c r="S546" i="10" a="1"/>
  <c r="S546" i="10" s="1"/>
  <c r="S547" i="10" a="1"/>
  <c r="S547" i="10" s="1"/>
  <c r="S545" i="10" a="1"/>
  <c r="S545" i="10"/>
  <c r="S544" i="10" a="1"/>
  <c r="S544" i="10"/>
  <c r="S543" i="10" a="1"/>
  <c r="S543" i="10"/>
  <c r="S542" i="10" a="1"/>
  <c r="S542" i="10" s="1"/>
  <c r="S541" i="10" a="1"/>
  <c r="S541" i="10" s="1"/>
  <c r="S537" i="10" a="1"/>
  <c r="S537" i="10" s="1"/>
  <c r="S539" i="10" a="1"/>
  <c r="S539" i="10" s="1"/>
  <c r="S540" i="10" a="1"/>
  <c r="S540" i="10" s="1"/>
  <c r="S535" i="10" a="1"/>
  <c r="S535" i="10" s="1"/>
  <c r="S536" i="10" a="1"/>
  <c r="S536" i="10"/>
  <c r="S538" i="10" a="1"/>
  <c r="S538" i="10"/>
  <c r="S533" i="10" a="1"/>
  <c r="S533" i="10" s="1"/>
  <c r="S534" i="10" a="1"/>
  <c r="S534" i="10"/>
  <c r="S532" i="10" a="1"/>
  <c r="S532" i="10" s="1"/>
  <c r="S527" i="10" a="1"/>
  <c r="S527" i="10" s="1"/>
  <c r="S528" i="10" a="1"/>
  <c r="S528" i="10" s="1"/>
  <c r="S529" i="10" a="1"/>
  <c r="S529" i="10"/>
  <c r="S530" i="10" a="1"/>
  <c r="S530" i="10" s="1"/>
  <c r="S531" i="10" a="1"/>
  <c r="S531" i="10"/>
  <c r="S520" i="10" a="1"/>
  <c r="S520" i="10" s="1"/>
  <c r="S521" i="10" a="1"/>
  <c r="S521" i="10" s="1"/>
  <c r="S522" i="10" a="1"/>
  <c r="S522" i="10"/>
  <c r="S523" i="10" a="1"/>
  <c r="S523" i="10" s="1"/>
  <c r="S524" i="10" a="1"/>
  <c r="S524" i="10" s="1"/>
  <c r="S525" i="10" a="1"/>
  <c r="S525" i="10"/>
  <c r="S526" i="10" a="1"/>
  <c r="S526" i="10" s="1"/>
  <c r="S515" i="10" a="1"/>
  <c r="S515" i="10" s="1"/>
  <c r="S516" i="10" a="1"/>
  <c r="S516" i="10" s="1"/>
  <c r="S517" i="10" a="1"/>
  <c r="S517" i="10" s="1"/>
  <c r="S518" i="10" a="1"/>
  <c r="S518" i="10"/>
  <c r="S519" i="10" a="1"/>
  <c r="S519" i="10"/>
  <c r="S513" i="10" a="1"/>
  <c r="S513" i="10" s="1"/>
  <c r="S514" i="10" a="1"/>
  <c r="S514" i="10"/>
  <c r="S508" i="10" a="1"/>
  <c r="S508" i="10"/>
  <c r="S509" i="10" a="1"/>
  <c r="S509" i="10"/>
  <c r="S510" i="10" a="1"/>
  <c r="S510" i="10" s="1"/>
  <c r="S511" i="10" a="1"/>
  <c r="S511" i="10" s="1"/>
  <c r="S512" i="10" a="1"/>
  <c r="S512" i="10" s="1"/>
  <c r="S503" i="10" a="1"/>
  <c r="S503" i="10"/>
  <c r="S504" i="10" a="1"/>
  <c r="S504" i="10" s="1"/>
  <c r="S505" i="10" a="1"/>
  <c r="S505" i="10" s="1"/>
  <c r="S506" i="10" a="1"/>
  <c r="S506" i="10"/>
  <c r="S507" i="10" a="1"/>
  <c r="S507" i="10"/>
  <c r="S500" i="10" a="1"/>
  <c r="S500" i="10" s="1"/>
  <c r="S501" i="10" a="1"/>
  <c r="S501" i="10" s="1"/>
  <c r="S502" i="10" a="1"/>
  <c r="S502" i="10" s="1"/>
  <c r="S499" i="10" a="1"/>
  <c r="S499" i="10" s="1"/>
  <c r="S498" i="10" a="1"/>
  <c r="S498" i="10" s="1"/>
  <c r="S497" i="10" a="1"/>
  <c r="S497" i="10"/>
  <c r="S496" i="10" a="1"/>
  <c r="S496" i="10" s="1"/>
  <c r="S495" i="10" a="1"/>
  <c r="S495" i="10"/>
  <c r="S494" i="10" a="1"/>
  <c r="S494" i="10" s="1"/>
  <c r="S493" i="10" a="1"/>
  <c r="S493" i="10"/>
  <c r="S492" i="10" a="1"/>
  <c r="S492" i="10"/>
  <c r="S491" i="10" a="1"/>
  <c r="S491" i="10" s="1"/>
  <c r="S490" i="10" a="1"/>
  <c r="S490" i="10" s="1"/>
  <c r="S489" i="10" a="1"/>
  <c r="S489" i="10"/>
  <c r="S488" i="10" a="1"/>
  <c r="S488" i="10"/>
  <c r="S487" i="10" a="1"/>
  <c r="S487" i="10" s="1"/>
  <c r="S486" i="10" a="1"/>
  <c r="S486" i="10" s="1"/>
  <c r="S485" i="10" a="1"/>
  <c r="S485" i="10" s="1"/>
  <c r="S484" i="10" a="1"/>
  <c r="S484" i="10" s="1"/>
  <c r="S483" i="10" a="1"/>
  <c r="S483" i="10"/>
  <c r="S482" i="10" a="1"/>
  <c r="S482" i="10" s="1"/>
  <c r="S481" i="10" a="1"/>
  <c r="S481" i="10"/>
  <c r="S480" i="10" a="1"/>
  <c r="S480" i="10"/>
  <c r="S479" i="10" a="1"/>
  <c r="S479" i="10"/>
  <c r="O544" i="9"/>
  <c r="S478" i="10" a="1"/>
  <c r="S478" i="10"/>
  <c r="M374" i="10"/>
  <c r="M357" i="10"/>
  <c r="S477" i="10" a="1"/>
  <c r="S477" i="10" s="1"/>
  <c r="S476" i="10" a="1"/>
  <c r="S476" i="10"/>
  <c r="S475" i="10" a="1"/>
  <c r="S475" i="10"/>
  <c r="S474" i="10" a="1"/>
  <c r="S474" i="10" s="1"/>
  <c r="S473" i="10" a="1"/>
  <c r="S473" i="10"/>
  <c r="S472" i="10" a="1"/>
  <c r="S472" i="10"/>
  <c r="S471" i="10" a="1"/>
  <c r="S471" i="10"/>
  <c r="S470" i="10" a="1"/>
  <c r="S470" i="10" s="1"/>
  <c r="S469" i="10" a="1"/>
  <c r="S469" i="10"/>
  <c r="S468" i="10" a="1"/>
  <c r="S468" i="10" s="1"/>
  <c r="S467" i="10" a="1"/>
  <c r="S467" i="10"/>
  <c r="S466" i="10" a="1"/>
  <c r="S466" i="10" s="1"/>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s="1"/>
  <c r="S462" i="10" a="1"/>
  <c r="S462" i="10"/>
  <c r="S461" i="10" a="1"/>
  <c r="S461" i="10" s="1"/>
  <c r="S460" i="10" a="1"/>
  <c r="S460" i="10" s="1"/>
  <c r="S459" i="10" a="1"/>
  <c r="S459" i="10" s="1"/>
  <c r="S458" i="10" a="1"/>
  <c r="S458" i="10" s="1"/>
  <c r="S457" i="10" a="1"/>
  <c r="S457" i="10"/>
  <c r="S456" i="10" a="1"/>
  <c r="S456" i="10"/>
  <c r="S455" i="10" a="1"/>
  <c r="S455" i="10" s="1"/>
  <c r="S454" i="10" a="1"/>
  <c r="S454" i="10"/>
  <c r="S453" i="10" a="1"/>
  <c r="S453" i="10"/>
  <c r="P506" i="9"/>
  <c r="S402" i="10" a="1"/>
  <c r="S402" i="10"/>
  <c r="S401" i="10" a="1"/>
  <c r="S401" i="10"/>
  <c r="M392" i="10"/>
  <c r="S392" i="10" s="1" a="1"/>
  <c r="S392" i="10" s="1"/>
  <c r="M376" i="10"/>
  <c r="S376" i="10" s="1" a="1"/>
  <c r="S376" i="10"/>
  <c r="M375" i="10"/>
  <c r="S375" i="10" a="1"/>
  <c r="S375" i="10"/>
  <c r="M373" i="10"/>
  <c r="S373" i="10" a="1"/>
  <c r="S373" i="10"/>
  <c r="M370" i="10"/>
  <c r="S370" i="10" a="1"/>
  <c r="S370" i="10" s="1"/>
  <c r="M365" i="10"/>
  <c r="S365" i="10" a="1"/>
  <c r="S365" i="10"/>
  <c r="M362" i="10"/>
  <c r="S362" i="10" a="1"/>
  <c r="S362" i="10"/>
  <c r="M358" i="10"/>
  <c r="S358" i="10" s="1" a="1"/>
  <c r="S358" i="10"/>
  <c r="M356" i="10"/>
  <c r="S356" i="10" a="1"/>
  <c r="S356" i="10"/>
  <c r="M353" i="10"/>
  <c r="S353" i="10" a="1"/>
  <c r="S353" i="10"/>
  <c r="M351" i="10"/>
  <c r="S351" i="10" a="1"/>
  <c r="S351" i="10" s="1"/>
  <c r="M350" i="10"/>
  <c r="S350" i="10" a="1"/>
  <c r="S350" i="10" s="1"/>
  <c r="M349" i="10"/>
  <c r="S349" i="10" s="1" a="1"/>
  <c r="S349" i="10" s="1"/>
  <c r="M348" i="10"/>
  <c r="S348" i="10" a="1"/>
  <c r="S348" i="10"/>
  <c r="M345" i="10"/>
  <c r="S345" i="10" a="1"/>
  <c r="S345" i="10" s="1"/>
  <c r="M343" i="10"/>
  <c r="S343" i="10" s="1" a="1"/>
  <c r="S343" i="10"/>
  <c r="M341" i="10"/>
  <c r="S341" i="10" a="1"/>
  <c r="S341" i="10"/>
  <c r="M340" i="10"/>
  <c r="S340" i="10" s="1" a="1"/>
  <c r="S340" i="10" s="1"/>
  <c r="M321" i="10"/>
  <c r="S321" i="10" a="1"/>
  <c r="S321" i="10" s="1"/>
  <c r="M305" i="10"/>
  <c r="S305" i="10" s="1" a="1"/>
  <c r="S305" i="10" s="1"/>
  <c r="M303" i="10"/>
  <c r="S303" i="10" s="1" a="1"/>
  <c r="S303" i="10" s="1"/>
  <c r="M277" i="10"/>
  <c r="S277" i="10" s="1" a="1"/>
  <c r="S277" i="10" s="1"/>
  <c r="M274" i="10"/>
  <c r="S274" i="10" a="1"/>
  <c r="S274" i="10"/>
  <c r="M272" i="10"/>
  <c r="S272" i="10" s="1" a="1"/>
  <c r="S272" i="10" s="1"/>
  <c r="M269" i="10"/>
  <c r="S269" i="10" a="1"/>
  <c r="S269" i="10" s="1"/>
  <c r="M263" i="10"/>
  <c r="S263" i="10" s="1" a="1"/>
  <c r="S263" i="10" s="1"/>
  <c r="M267" i="10"/>
  <c r="S267" i="10" s="1" a="1"/>
  <c r="S267" i="10"/>
  <c r="M246" i="10"/>
  <c r="S246" i="10" s="1" a="1"/>
  <c r="S246" i="10"/>
  <c r="M220" i="10"/>
  <c r="S220" i="10" a="1"/>
  <c r="S220" i="10" s="1"/>
  <c r="M217" i="10"/>
  <c r="S217" i="10" a="1"/>
  <c r="S217" i="10"/>
  <c r="M213" i="10"/>
  <c r="S213" i="10" a="1"/>
  <c r="S213" i="10"/>
  <c r="M207" i="10"/>
  <c r="S207" i="10" s="1" a="1"/>
  <c r="S207" i="10" s="1"/>
  <c r="M192" i="10"/>
  <c r="S192" i="10" a="1"/>
  <c r="S192" i="10" s="1"/>
  <c r="M189" i="10"/>
  <c r="S189" i="10" s="1" a="1"/>
  <c r="S189" i="10" s="1"/>
  <c r="M188" i="10"/>
  <c r="S188" i="10" s="1" a="1"/>
  <c r="S188" i="10"/>
  <c r="M179" i="10"/>
  <c r="S179" i="10" s="1" a="1"/>
  <c r="S179" i="10"/>
  <c r="M171" i="10"/>
  <c r="S171" i="10" a="1"/>
  <c r="S171" i="10" s="1"/>
  <c r="M161" i="10"/>
  <c r="S161" i="10" a="1"/>
  <c r="S161" i="10"/>
  <c r="S2" i="10" a="1"/>
  <c r="S2" i="10"/>
  <c r="S3" i="10" a="1"/>
  <c r="S3" i="10"/>
  <c r="S4" i="10" a="1"/>
  <c r="S4" i="10" s="1"/>
  <c r="S5" i="10" a="1"/>
  <c r="S5" i="10"/>
  <c r="S6" i="10" a="1"/>
  <c r="S6" i="10"/>
  <c r="S7" i="10" a="1"/>
  <c r="S7" i="10"/>
  <c r="S8" i="10" a="1"/>
  <c r="S8" i="10" s="1"/>
  <c r="S9" i="10" a="1"/>
  <c r="S9" i="10"/>
  <c r="S10" i="10" a="1"/>
  <c r="S10" i="10"/>
  <c r="S11" i="10" a="1"/>
  <c r="S11" i="10"/>
  <c r="S12" i="10" a="1"/>
  <c r="S12" i="10" s="1"/>
  <c r="S13" i="10" a="1"/>
  <c r="S13" i="10" s="1"/>
  <c r="S14" i="10" a="1"/>
  <c r="S14" i="10"/>
  <c r="S15" i="10" a="1"/>
  <c r="S15" i="10" s="1"/>
  <c r="S16" i="10" a="1"/>
  <c r="S16" i="10" s="1"/>
  <c r="S17" i="10" a="1"/>
  <c r="S17" i="10"/>
  <c r="S18" i="10" a="1"/>
  <c r="S18" i="10"/>
  <c r="S19" i="10" a="1"/>
  <c r="S19" i="10"/>
  <c r="S20" i="10" a="1"/>
  <c r="S20" i="10" s="1"/>
  <c r="S21" i="10" a="1"/>
  <c r="S21" i="10"/>
  <c r="S22" i="10" a="1"/>
  <c r="S22" i="10"/>
  <c r="S23" i="10" a="1"/>
  <c r="S23" i="10"/>
  <c r="S24" i="10" a="1"/>
  <c r="S24" i="10" s="1"/>
  <c r="S25" i="10" a="1"/>
  <c r="S25" i="10"/>
  <c r="S26" i="10" a="1"/>
  <c r="S26" i="10"/>
  <c r="S27" i="10" a="1"/>
  <c r="S27" i="10"/>
  <c r="S28" i="10" a="1"/>
  <c r="S28" i="10" s="1"/>
  <c r="S29" i="10" a="1"/>
  <c r="S29" i="10" s="1"/>
  <c r="S30" i="10" a="1"/>
  <c r="S30" i="10"/>
  <c r="S31" i="10" a="1"/>
  <c r="S31" i="10" s="1"/>
  <c r="S32" i="10" a="1"/>
  <c r="S32" i="10" s="1"/>
  <c r="S33" i="10" a="1"/>
  <c r="S33" i="10"/>
  <c r="S34" i="10" a="1"/>
  <c r="S34" i="10"/>
  <c r="S35" i="10" a="1"/>
  <c r="S35" i="10"/>
  <c r="S36" i="10" a="1"/>
  <c r="S36" i="10" s="1"/>
  <c r="S37" i="10" a="1"/>
  <c r="S37" i="10"/>
  <c r="S38" i="10" a="1"/>
  <c r="S38" i="10"/>
  <c r="S39" i="10" a="1"/>
  <c r="S39" i="10"/>
  <c r="S40" i="10" a="1"/>
  <c r="S40" i="10" s="1"/>
  <c r="S41" i="10" a="1"/>
  <c r="S41" i="10"/>
  <c r="S42" i="10" a="1"/>
  <c r="S42" i="10"/>
  <c r="S43" i="10" a="1"/>
  <c r="S43" i="10"/>
  <c r="S44" i="10" a="1"/>
  <c r="S44" i="10" s="1"/>
  <c r="S45" i="10" a="1"/>
  <c r="S45" i="10" s="1"/>
  <c r="S46" i="10" a="1"/>
  <c r="S46" i="10"/>
  <c r="S47" i="10" a="1"/>
  <c r="S47" i="10" s="1"/>
  <c r="S48" i="10" a="1"/>
  <c r="S48" i="10" s="1"/>
  <c r="S49" i="10" a="1"/>
  <c r="S49" i="10"/>
  <c r="S50" i="10" a="1"/>
  <c r="S50" i="10"/>
  <c r="S51" i="10" a="1"/>
  <c r="S51" i="10"/>
  <c r="S52" i="10" a="1"/>
  <c r="S52" i="10" s="1"/>
  <c r="S53" i="10" a="1"/>
  <c r="S53" i="10"/>
  <c r="S54" i="10" a="1"/>
  <c r="S54" i="10"/>
  <c r="S55" i="10" a="1"/>
  <c r="S55" i="10"/>
  <c r="S56" i="10" a="1"/>
  <c r="S56" i="10" s="1"/>
  <c r="S57" i="10" a="1"/>
  <c r="S57" i="10"/>
  <c r="S58" i="10" a="1"/>
  <c r="S58" i="10"/>
  <c r="S59" i="10" a="1"/>
  <c r="S59" i="10"/>
  <c r="S60" i="10" a="1"/>
  <c r="S60" i="10" s="1"/>
  <c r="S61" i="10" a="1"/>
  <c r="S61" i="10" s="1"/>
  <c r="S62" i="10" a="1"/>
  <c r="S62" i="10"/>
  <c r="S63" i="10" a="1"/>
  <c r="S63" i="10" s="1"/>
  <c r="S64" i="10" a="1"/>
  <c r="S64" i="10" s="1"/>
  <c r="S65" i="10" a="1"/>
  <c r="S65" i="10"/>
  <c r="S66" i="10" a="1"/>
  <c r="S66" i="10"/>
  <c r="S67" i="10" a="1"/>
  <c r="S67" i="10"/>
  <c r="S68" i="10" a="1"/>
  <c r="S68" i="10" s="1"/>
  <c r="S69" i="10" a="1"/>
  <c r="S69" i="10"/>
  <c r="S70" i="10" a="1"/>
  <c r="S70" i="10"/>
  <c r="S71" i="10" a="1"/>
  <c r="S71" i="10"/>
  <c r="S72" i="10" a="1"/>
  <c r="S72" i="10" s="1"/>
  <c r="S73" i="10" a="1"/>
  <c r="S73" i="10"/>
  <c r="S74" i="10" a="1"/>
  <c r="S74" i="10"/>
  <c r="S75" i="10" a="1"/>
  <c r="S75" i="10"/>
  <c r="S76" i="10" a="1"/>
  <c r="S76" i="10" s="1"/>
  <c r="S77" i="10" a="1"/>
  <c r="S77" i="10" s="1"/>
  <c r="S78" i="10" a="1"/>
  <c r="S78" i="10"/>
  <c r="S79" i="10" a="1"/>
  <c r="S79" i="10" s="1"/>
  <c r="S80" i="10" a="1"/>
  <c r="S80" i="10" s="1"/>
  <c r="S81" i="10" a="1"/>
  <c r="S81" i="10"/>
  <c r="S82" i="10" a="1"/>
  <c r="S82" i="10"/>
  <c r="S83" i="10" a="1"/>
  <c r="S83" i="10"/>
  <c r="S85" i="10" a="1"/>
  <c r="S85" i="10" s="1"/>
  <c r="S86" i="10" a="1"/>
  <c r="S86" i="10"/>
  <c r="S87" i="10" a="1"/>
  <c r="S87" i="10"/>
  <c r="S88" i="10" a="1"/>
  <c r="S88" i="10"/>
  <c r="S89" i="10" a="1"/>
  <c r="S89" i="10" s="1"/>
  <c r="S90" i="10" a="1"/>
  <c r="S90" i="10"/>
  <c r="S91" i="10" a="1"/>
  <c r="S91" i="10"/>
  <c r="S92" i="10" a="1"/>
  <c r="S92" i="10"/>
  <c r="S93" i="10" a="1"/>
  <c r="S93" i="10" s="1"/>
  <c r="S94" i="10" a="1"/>
  <c r="S94" i="10" s="1"/>
  <c r="S95" i="10" a="1"/>
  <c r="S95" i="10"/>
  <c r="S97" i="10" a="1"/>
  <c r="S97" i="10" s="1"/>
  <c r="S98" i="10" a="1"/>
  <c r="S98" i="10" s="1"/>
  <c r="S99" i="10" a="1"/>
  <c r="S99" i="10"/>
  <c r="S100" i="10" a="1"/>
  <c r="S100" i="10"/>
  <c r="S101" i="10" a="1"/>
  <c r="S101" i="10"/>
  <c r="S102" i="10" a="1"/>
  <c r="S102" i="10" s="1"/>
  <c r="S103" i="10" a="1"/>
  <c r="S103" i="10"/>
  <c r="S104" i="10" a="1"/>
  <c r="S104" i="10"/>
  <c r="S105" i="10" a="1"/>
  <c r="S105" i="10"/>
  <c r="S106" i="10" a="1"/>
  <c r="S106" i="10" s="1"/>
  <c r="S107" i="10" a="1"/>
  <c r="S107" i="10"/>
  <c r="S108" i="10" a="1"/>
  <c r="S108" i="10"/>
  <c r="S109" i="10" a="1"/>
  <c r="S109" i="10" s="1"/>
  <c r="S110" i="10" a="1"/>
  <c r="S110" i="10" s="1"/>
  <c r="S111" i="10" a="1"/>
  <c r="S111" i="10" s="1"/>
  <c r="S112" i="10" a="1"/>
  <c r="S112" i="10"/>
  <c r="S113" i="10" a="1"/>
  <c r="S113" i="10"/>
  <c r="S114" i="10" a="1"/>
  <c r="S114" i="10" s="1"/>
  <c r="S115" i="10" a="1"/>
  <c r="S115" i="10"/>
  <c r="S116" i="10" a="1"/>
  <c r="S116" i="10"/>
  <c r="S117" i="10" a="1"/>
  <c r="S117" i="10"/>
  <c r="S118" i="10" a="1"/>
  <c r="S118" i="10" s="1"/>
  <c r="S119" i="10" a="1"/>
  <c r="S119" i="10"/>
  <c r="S120" i="10" a="1"/>
  <c r="S120" i="10"/>
  <c r="S121" i="10" a="1"/>
  <c r="S121" i="10"/>
  <c r="S122" i="10" a="1"/>
  <c r="S122" i="10" s="1"/>
  <c r="S123" i="10" a="1"/>
  <c r="S123" i="10" s="1"/>
  <c r="S124" i="10" a="1"/>
  <c r="S124" i="10"/>
  <c r="S125" i="10" a="1"/>
  <c r="S125" i="10"/>
  <c r="S126" i="10" a="1"/>
  <c r="S126" i="10" s="1"/>
  <c r="S127" i="10" a="1"/>
  <c r="S127" i="10"/>
  <c r="S128" i="10" a="1"/>
  <c r="S128" i="10"/>
  <c r="S129" i="10" a="1"/>
  <c r="S129" i="10" s="1"/>
  <c r="S130" i="10" a="1"/>
  <c r="S130" i="10" s="1"/>
  <c r="S131" i="10" a="1"/>
  <c r="S131" i="10"/>
  <c r="S132" i="10" a="1"/>
  <c r="S132" i="10"/>
  <c r="S133" i="10" a="1"/>
  <c r="S133" i="10"/>
  <c r="S134" i="10" a="1"/>
  <c r="S134" i="10" s="1"/>
  <c r="S135" i="10" a="1"/>
  <c r="S135" i="10"/>
  <c r="S136" i="10" a="1"/>
  <c r="S136" i="10"/>
  <c r="S137" i="10" a="1"/>
  <c r="S137" i="10"/>
  <c r="S138" i="10" a="1"/>
  <c r="S138" i="10" s="1"/>
  <c r="S139" i="10" a="1"/>
  <c r="S139" i="10"/>
  <c r="S140" i="10" a="1"/>
  <c r="S140" i="10"/>
  <c r="S141" i="10" a="1"/>
  <c r="S141" i="10" s="1"/>
  <c r="S142" i="10" a="1"/>
  <c r="S142" i="10" s="1"/>
  <c r="S143" i="10" a="1"/>
  <c r="S143" i="10" s="1"/>
  <c r="S144" i="10" a="1"/>
  <c r="S144" i="10"/>
  <c r="S145" i="10" a="1"/>
  <c r="S145" i="10"/>
  <c r="S146" i="10" a="1"/>
  <c r="S146" i="10" s="1"/>
  <c r="S147" i="10" a="1"/>
  <c r="S147" i="10"/>
  <c r="S148" i="10" a="1"/>
  <c r="S148" i="10"/>
  <c r="S149" i="10" a="1"/>
  <c r="S149" i="10"/>
  <c r="S150" i="10" a="1"/>
  <c r="S150" i="10" s="1"/>
  <c r="S151" i="10" a="1"/>
  <c r="S151" i="10"/>
  <c r="S152" i="10" a="1"/>
  <c r="S152" i="10"/>
  <c r="S153" i="10" a="1"/>
  <c r="S153" i="10"/>
  <c r="S154" i="10" a="1"/>
  <c r="S154" i="10" s="1"/>
  <c r="S155" i="10" a="1"/>
  <c r="S155" i="10" s="1"/>
  <c r="S156" i="10" a="1"/>
  <c r="S156" i="10"/>
  <c r="S157" i="10" a="1"/>
  <c r="S157" i="10"/>
  <c r="S158" i="10" a="1"/>
  <c r="S158" i="10" s="1"/>
  <c r="S159" i="10" a="1"/>
  <c r="S159" i="10"/>
  <c r="S160" i="10" a="1"/>
  <c r="S160" i="10"/>
  <c r="S162" i="10" a="1"/>
  <c r="S162" i="10" s="1"/>
  <c r="S163" i="10" a="1"/>
  <c r="S163" i="10" s="1"/>
  <c r="S164" i="10" a="1"/>
  <c r="S164" i="10"/>
  <c r="S165" i="10" a="1"/>
  <c r="S165" i="10"/>
  <c r="S166" i="10" a="1"/>
  <c r="S166" i="10"/>
  <c r="S167" i="10" a="1"/>
  <c r="S167" i="10" s="1"/>
  <c r="S168" i="10" a="1"/>
  <c r="S168" i="10"/>
  <c r="S169" i="10" a="1"/>
  <c r="S169" i="10"/>
  <c r="S170" i="10" a="1"/>
  <c r="S170" i="10"/>
  <c r="S172" i="10" a="1"/>
  <c r="S172" i="10" s="1"/>
  <c r="S173" i="10" a="1"/>
  <c r="S173" i="10"/>
  <c r="S174" i="10" a="1"/>
  <c r="S174" i="10"/>
  <c r="S175" i="10" a="1"/>
  <c r="S175" i="10" s="1"/>
  <c r="S176" i="10" a="1"/>
  <c r="S176" i="10" s="1"/>
  <c r="S177" i="10" a="1"/>
  <c r="S177" i="10" s="1"/>
  <c r="S178" i="10" a="1"/>
  <c r="S178" i="10"/>
  <c r="S180" i="10" a="1"/>
  <c r="S180" i="10"/>
  <c r="S181" i="10" a="1"/>
  <c r="S181" i="10" s="1"/>
  <c r="S182" i="10" a="1"/>
  <c r="S182" i="10"/>
  <c r="S183" i="10" a="1"/>
  <c r="S183" i="10"/>
  <c r="S184" i="10" a="1"/>
  <c r="S184" i="10"/>
  <c r="S185" i="10" a="1"/>
  <c r="S185" i="10" s="1"/>
  <c r="S186" i="10" a="1"/>
  <c r="S186" i="10"/>
  <c r="S187" i="10" a="1"/>
  <c r="S187" i="10"/>
  <c r="S190" i="10" a="1"/>
  <c r="S190" i="10"/>
  <c r="S191" i="10" a="1"/>
  <c r="S191" i="10" s="1"/>
  <c r="S193" i="10" a="1"/>
  <c r="S193" i="10" s="1"/>
  <c r="S194" i="10" a="1"/>
  <c r="S194" i="10"/>
  <c r="S195" i="10" a="1"/>
  <c r="S195" i="10"/>
  <c r="S196" i="10" a="1"/>
  <c r="S196" i="10" s="1"/>
  <c r="S197" i="10" a="1"/>
  <c r="S197" i="10"/>
  <c r="S198" i="10" a="1"/>
  <c r="S198" i="10"/>
  <c r="S199" i="10" a="1"/>
  <c r="S199" i="10" s="1"/>
  <c r="S200" i="10" a="1"/>
  <c r="S200" i="10" s="1"/>
  <c r="S201" i="10" a="1"/>
  <c r="S201" i="10"/>
  <c r="S202" i="10" a="1"/>
  <c r="S202" i="10"/>
  <c r="S203" i="10" a="1"/>
  <c r="S203" i="10"/>
  <c r="S204" i="10" a="1"/>
  <c r="S204" i="10" s="1"/>
  <c r="S205" i="10" a="1"/>
  <c r="S205" i="10"/>
  <c r="S206" i="10" a="1"/>
  <c r="S206" i="10"/>
  <c r="S208" i="10" a="1"/>
  <c r="S208" i="10"/>
  <c r="S209" i="10" a="1"/>
  <c r="S209" i="10" s="1"/>
  <c r="S210" i="10" a="1"/>
  <c r="S210" i="10"/>
  <c r="S211" i="10" a="1"/>
  <c r="S211" i="10"/>
  <c r="S212" i="10" a="1"/>
  <c r="S212" i="10" s="1"/>
  <c r="S214" i="10" a="1"/>
  <c r="S214" i="10" s="1"/>
  <c r="S215" i="10" a="1"/>
  <c r="S215" i="10" s="1"/>
  <c r="S216" i="10" a="1"/>
  <c r="S216" i="10"/>
  <c r="S218" i="10" a="1"/>
  <c r="S218" i="10"/>
  <c r="S219" i="10" a="1"/>
  <c r="S219" i="10" s="1"/>
  <c r="S221" i="10" a="1"/>
  <c r="S221" i="10"/>
  <c r="S222" i="10" a="1"/>
  <c r="S222" i="10"/>
  <c r="S223" i="10" a="1"/>
  <c r="S223" i="10"/>
  <c r="S224" i="10" a="1"/>
  <c r="S224" i="10" s="1"/>
  <c r="S225" i="10" a="1"/>
  <c r="S225" i="10"/>
  <c r="S226" i="10" a="1"/>
  <c r="S226" i="10"/>
  <c r="S227" i="10" a="1"/>
  <c r="S227" i="10"/>
  <c r="S228" i="10" a="1"/>
  <c r="S228" i="10" s="1"/>
  <c r="S229" i="10" a="1"/>
  <c r="S229" i="10" s="1"/>
  <c r="S230" i="10" a="1"/>
  <c r="S230" i="10"/>
  <c r="S231" i="10" a="1"/>
  <c r="S231" i="10"/>
  <c r="S232" i="10" a="1"/>
  <c r="S232" i="10" s="1"/>
  <c r="S233" i="10" a="1"/>
  <c r="S233" i="10"/>
  <c r="S234" i="10" a="1"/>
  <c r="S234" i="10"/>
  <c r="S235" i="10" a="1"/>
  <c r="S235" i="10" s="1"/>
  <c r="S236" i="10" a="1"/>
  <c r="S236" i="10" s="1"/>
  <c r="S237" i="10" a="1"/>
  <c r="S237" i="10"/>
  <c r="S238" i="10" a="1"/>
  <c r="S238" i="10"/>
  <c r="S239" i="10" a="1"/>
  <c r="S239" i="10"/>
  <c r="S240" i="10" a="1"/>
  <c r="S240" i="10" s="1"/>
  <c r="S241" i="10" a="1"/>
  <c r="S241" i="10"/>
  <c r="S242" i="10" a="1"/>
  <c r="S242" i="10"/>
  <c r="S243" i="10" a="1"/>
  <c r="S243" i="10"/>
  <c r="S244" i="10" a="1"/>
  <c r="S244" i="10" s="1"/>
  <c r="S245" i="10" a="1"/>
  <c r="S245" i="10"/>
  <c r="S247" i="10" a="1"/>
  <c r="S247" i="10"/>
  <c r="S248" i="10" a="1"/>
  <c r="S248" i="10" s="1"/>
  <c r="S249" i="10" a="1"/>
  <c r="S249" i="10" s="1"/>
  <c r="S250" i="10" a="1"/>
  <c r="S250" i="10" s="1"/>
  <c r="S251" i="10" a="1"/>
  <c r="S251" i="10"/>
  <c r="S252" i="10" a="1"/>
  <c r="S252" i="10"/>
  <c r="S253" i="10" a="1"/>
  <c r="S253" i="10" s="1"/>
  <c r="S254" i="10" a="1"/>
  <c r="S254" i="10"/>
  <c r="S255" i="10" a="1"/>
  <c r="S255" i="10"/>
  <c r="S256" i="10" a="1"/>
  <c r="S256" i="10"/>
  <c r="S257" i="10" a="1"/>
  <c r="S257" i="10" s="1"/>
  <c r="S258" i="10" a="1"/>
  <c r="S258" i="10"/>
  <c r="S259" i="10" a="1"/>
  <c r="S259" i="10"/>
  <c r="S260" i="10" a="1"/>
  <c r="S260" i="10"/>
  <c r="S261" i="10" a="1"/>
  <c r="S261" i="10" s="1"/>
  <c r="S262" i="10" a="1"/>
  <c r="S262" i="10" s="1"/>
  <c r="S264" i="10" a="1"/>
  <c r="S264" i="10"/>
  <c r="S265" i="10" a="1"/>
  <c r="S265" i="10"/>
  <c r="S266" i="10" a="1"/>
  <c r="S266" i="10" s="1"/>
  <c r="S268" i="10" a="1"/>
  <c r="S268" i="10"/>
  <c r="S270" i="10" a="1"/>
  <c r="S270" i="10"/>
  <c r="S271" i="10" a="1"/>
  <c r="S271" i="10" s="1"/>
  <c r="S273" i="10" a="1"/>
  <c r="S273" i="10"/>
  <c r="S275" i="10" a="1"/>
  <c r="S275"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s="1"/>
  <c r="S298" i="10" a="1"/>
  <c r="S298" i="10"/>
  <c r="S299" i="10" a="1"/>
  <c r="S299" i="10"/>
  <c r="S300" i="10" a="1"/>
  <c r="S300" i="10"/>
  <c r="S301" i="10" a="1"/>
  <c r="S301" i="10" s="1"/>
  <c r="S302" i="10" a="1"/>
  <c r="S302" i="10"/>
  <c r="S304" i="10" a="1"/>
  <c r="S304" i="10"/>
  <c r="S306" i="10" a="1"/>
  <c r="S306" i="10"/>
  <c r="S307" i="10" a="1"/>
  <c r="S307" i="10" s="1"/>
  <c r="S308" i="10" a="1"/>
  <c r="S308" i="10"/>
  <c r="S309" i="10" a="1"/>
  <c r="S309" i="10"/>
  <c r="S310" i="10" a="1"/>
  <c r="S310" i="10" s="1"/>
  <c r="S311" i="10" a="1"/>
  <c r="S311" i="10" s="1"/>
  <c r="S312" i="10" a="1"/>
  <c r="S312" i="10"/>
  <c r="S313" i="10" a="1"/>
  <c r="S313" i="10"/>
  <c r="S314" i="10" a="1"/>
  <c r="S314" i="10"/>
  <c r="S315" i="10" a="1"/>
  <c r="S315" i="10" s="1"/>
  <c r="S316" i="10" a="1"/>
  <c r="S316" i="10"/>
  <c r="S317" i="10" a="1"/>
  <c r="S317" i="10"/>
  <c r="S318" i="10" a="1"/>
  <c r="S318" i="10"/>
  <c r="S319" i="10" a="1"/>
  <c r="S319" i="10" s="1"/>
  <c r="S320" i="10" a="1"/>
  <c r="S320" i="10"/>
  <c r="S322" i="10" a="1"/>
  <c r="S322" i="10"/>
  <c r="S323" i="10" a="1"/>
  <c r="S323" i="10"/>
  <c r="S324" i="10" a="1"/>
  <c r="S324" i="10" s="1"/>
  <c r="S325" i="10" a="1"/>
  <c r="S325" i="10"/>
  <c r="S326" i="10" a="1"/>
  <c r="S326" i="10"/>
  <c r="S327" i="10" a="1"/>
  <c r="S327" i="10"/>
  <c r="S328" i="10" a="1"/>
  <c r="S328" i="10" s="1"/>
  <c r="S329" i="10" a="1"/>
  <c r="S329" i="10"/>
  <c r="S330" i="10" a="1"/>
  <c r="S330" i="10"/>
  <c r="S331" i="10" a="1"/>
  <c r="S331" i="10"/>
  <c r="S332" i="10" a="1"/>
  <c r="S332" i="10" s="1"/>
  <c r="S333" i="10" a="1"/>
  <c r="S333" i="10"/>
  <c r="S334" i="10" a="1"/>
  <c r="S334" i="10"/>
  <c r="S335" i="10" a="1"/>
  <c r="S335" i="10"/>
  <c r="S336" i="10" a="1"/>
  <c r="S336" i="10" s="1"/>
  <c r="S337" i="10" a="1"/>
  <c r="S337" i="10"/>
  <c r="S338" i="10" a="1"/>
  <c r="S338" i="10"/>
  <c r="S339" i="10" a="1"/>
  <c r="S339" i="10"/>
  <c r="S342" i="10" a="1"/>
  <c r="S342" i="10" s="1"/>
  <c r="S344" i="10" a="1"/>
  <c r="S344" i="10"/>
  <c r="S346" i="10" a="1"/>
  <c r="S346" i="10"/>
  <c r="S347" i="10" a="1"/>
  <c r="S347" i="10"/>
  <c r="S352" i="10" a="1"/>
  <c r="S352" i="10" s="1"/>
  <c r="S354" i="10" a="1"/>
  <c r="S354" i="10"/>
  <c r="S355" i="10" a="1"/>
  <c r="S355" i="10"/>
  <c r="S357" i="10" a="1"/>
  <c r="S357" i="10"/>
  <c r="S359" i="10" a="1"/>
  <c r="S359" i="10" s="1"/>
  <c r="S360" i="10" a="1"/>
  <c r="S360" i="10"/>
  <c r="S361" i="10" a="1"/>
  <c r="S361" i="10"/>
  <c r="S363" i="10" a="1"/>
  <c r="S363" i="10"/>
  <c r="S364" i="10" a="1"/>
  <c r="S364" i="10" s="1"/>
  <c r="S366" i="10" a="1"/>
  <c r="S366" i="10"/>
  <c r="S367" i="10" a="1"/>
  <c r="S367" i="10"/>
  <c r="S368" i="10" a="1"/>
  <c r="S368" i="10"/>
  <c r="S369" i="10" a="1"/>
  <c r="S369" i="10" s="1"/>
  <c r="S371" i="10" a="1"/>
  <c r="S371" i="10"/>
  <c r="S372" i="10" a="1"/>
  <c r="S372" i="10"/>
  <c r="S374" i="10" a="1"/>
  <c r="S374" i="10" s="1"/>
  <c r="S377" i="10" a="1"/>
  <c r="S377" i="10" s="1"/>
  <c r="S378" i="10" a="1"/>
  <c r="S378" i="10"/>
  <c r="S379" i="10" a="1"/>
  <c r="S379" i="10" s="1"/>
  <c r="S380" i="10" a="1"/>
  <c r="S380" i="10" s="1"/>
  <c r="S381" i="10" a="1"/>
  <c r="S381" i="10" s="1"/>
  <c r="S382" i="10" a="1"/>
  <c r="S382" i="10"/>
  <c r="S383" i="10" a="1"/>
  <c r="S383" i="10" s="1"/>
  <c r="S384" i="10" a="1"/>
  <c r="S384" i="10" s="1"/>
  <c r="S385" i="10" a="1"/>
  <c r="S385" i="10" s="1"/>
  <c r="S386" i="10" a="1"/>
  <c r="S386" i="10"/>
  <c r="S387" i="10" a="1"/>
  <c r="S387" i="10" s="1"/>
  <c r="S388" i="10" a="1"/>
  <c r="S388" i="10" s="1"/>
  <c r="S389" i="10" a="1"/>
  <c r="S389" i="10" s="1"/>
  <c r="S390" i="10" a="1"/>
  <c r="S390" i="10"/>
  <c r="S391" i="10" a="1"/>
  <c r="S391" i="10" s="1"/>
  <c r="S393" i="10" a="1"/>
  <c r="S393" i="10" s="1"/>
  <c r="S394" i="10" a="1"/>
  <c r="S394" i="10" s="1"/>
  <c r="S395" i="10" a="1"/>
  <c r="S395" i="10"/>
  <c r="S396" i="10" a="1"/>
  <c r="S396" i="10" s="1"/>
  <c r="S397" i="10" a="1"/>
  <c r="S397" i="10" s="1"/>
  <c r="S398" i="10" a="1"/>
  <c r="S398" i="10" s="1"/>
  <c r="S399" i="10" a="1"/>
  <c r="S399" i="10"/>
  <c r="S400" i="10" a="1"/>
  <c r="S400" i="10" s="1"/>
  <c r="S403" i="10" a="1"/>
  <c r="S403" i="10" s="1"/>
  <c r="S404" i="10" a="1"/>
  <c r="S404" i="10" s="1"/>
  <c r="S405" i="10" a="1"/>
  <c r="S405" i="10"/>
  <c r="S406" i="10" a="1"/>
  <c r="S406" i="10" s="1"/>
  <c r="S407" i="10" a="1"/>
  <c r="S407" i="10" s="1"/>
  <c r="S408" i="10" a="1"/>
  <c r="S408" i="10" s="1"/>
  <c r="S409" i="10" a="1"/>
  <c r="S409" i="10"/>
  <c r="S410" i="10" a="1"/>
  <c r="S410" i="10" s="1"/>
  <c r="S411" i="10" a="1"/>
  <c r="S411" i="10" s="1"/>
  <c r="S412" i="10" a="1"/>
  <c r="S412" i="10" s="1"/>
  <c r="S413" i="10" a="1"/>
  <c r="S413" i="10"/>
  <c r="S414" i="10" a="1"/>
  <c r="S414" i="10" s="1"/>
  <c r="S415" i="10" a="1"/>
  <c r="S415" i="10" s="1"/>
  <c r="S416" i="10" a="1"/>
  <c r="S416" i="10" s="1"/>
  <c r="S417" i="10" a="1"/>
  <c r="S417" i="10"/>
  <c r="S418" i="10" a="1"/>
  <c r="S418" i="10" s="1"/>
  <c r="S419" i="10" a="1"/>
  <c r="S419" i="10" s="1"/>
  <c r="S420" i="10" a="1"/>
  <c r="S420" i="10" s="1"/>
  <c r="S421" i="10" a="1"/>
  <c r="S421" i="10"/>
  <c r="S422" i="10" a="1"/>
  <c r="S422" i="10" s="1"/>
  <c r="S423" i="10" a="1"/>
  <c r="S423" i="10" s="1"/>
  <c r="S424" i="10" a="1"/>
  <c r="S424" i="10" s="1"/>
  <c r="S425" i="10" a="1"/>
  <c r="S425" i="10"/>
  <c r="S426" i="10" a="1"/>
  <c r="S426" i="10" s="1"/>
  <c r="S427" i="10" a="1"/>
  <c r="S427" i="10" s="1"/>
  <c r="S428" i="10" a="1"/>
  <c r="S428" i="10" s="1"/>
  <c r="S429" i="10" a="1"/>
  <c r="S429" i="10"/>
  <c r="S430" i="10" a="1"/>
  <c r="S430" i="10" s="1"/>
  <c r="S431" i="10" a="1"/>
  <c r="S431" i="10" s="1"/>
  <c r="S432" i="10" a="1"/>
  <c r="S432" i="10" s="1"/>
  <c r="S433" i="10" a="1"/>
  <c r="S433" i="10"/>
  <c r="S434" i="10" a="1"/>
  <c r="S434" i="10" s="1"/>
  <c r="S435" i="10" a="1"/>
  <c r="S435" i="10" s="1"/>
  <c r="S436" i="10" a="1"/>
  <c r="S436" i="10" s="1"/>
  <c r="S437" i="10" a="1"/>
  <c r="S437" i="10"/>
  <c r="S438" i="10" a="1"/>
  <c r="S438" i="10" s="1"/>
  <c r="S439" i="10" a="1"/>
  <c r="S439" i="10" s="1"/>
  <c r="S440" i="10" a="1"/>
  <c r="S440" i="10" s="1"/>
  <c r="S441" i="10" a="1"/>
  <c r="S441" i="10"/>
  <c r="S442" i="10" a="1"/>
  <c r="S442" i="10" s="1"/>
  <c r="S443" i="10" a="1"/>
  <c r="S443" i="10" s="1"/>
  <c r="S444" i="10" a="1"/>
  <c r="S444" i="10" s="1"/>
  <c r="S445" i="10" a="1"/>
  <c r="S445" i="10"/>
  <c r="S446" i="10" a="1"/>
  <c r="S446" i="10" s="1"/>
  <c r="S447" i="10" a="1"/>
  <c r="S447" i="10"/>
  <c r="S448" i="10" a="1"/>
  <c r="S448" i="10" s="1"/>
  <c r="S449" i="10" a="1"/>
  <c r="S449" i="10"/>
  <c r="S450" i="10" a="1"/>
  <c r="S450" i="10" s="1"/>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C549" i="22" l="1"/>
  <c r="D548" i="22"/>
  <c r="C495" i="22"/>
  <c r="D494" i="22"/>
  <c r="O1120" i="17"/>
  <c r="O1125" i="17"/>
  <c r="O1121" i="17"/>
  <c r="O1122" i="17"/>
  <c r="O1126" i="17"/>
  <c r="O1127" i="17"/>
  <c r="O1123" i="17"/>
  <c r="O1135" i="17"/>
  <c r="O1139" i="17"/>
  <c r="O1143" i="17"/>
  <c r="O1147" i="17"/>
  <c r="O1151" i="17"/>
  <c r="O1155" i="17"/>
  <c r="O1159" i="17"/>
  <c r="O1163" i="17"/>
  <c r="O1124" i="17"/>
  <c r="O1128" i="17"/>
  <c r="O1132" i="17"/>
  <c r="O1136" i="17"/>
  <c r="O1140" i="17"/>
  <c r="O1144" i="17"/>
  <c r="O1148" i="17"/>
  <c r="O1152" i="17"/>
  <c r="O1156" i="17"/>
  <c r="O1160" i="17"/>
  <c r="O1164" i="17"/>
  <c r="O1129" i="17"/>
  <c r="O1133" i="17"/>
  <c r="O1137" i="17"/>
  <c r="O1141" i="17"/>
  <c r="O1145" i="17"/>
  <c r="O1149" i="17"/>
  <c r="O1153" i="17"/>
  <c r="O1157" i="17"/>
  <c r="O1161" i="17"/>
  <c r="O1165" i="17"/>
  <c r="O1130" i="17"/>
  <c r="O1134" i="17"/>
  <c r="O1138" i="17"/>
  <c r="O1142" i="17"/>
  <c r="O1146" i="17"/>
  <c r="O1150" i="17"/>
  <c r="O1154" i="17"/>
  <c r="O1158" i="17"/>
  <c r="O1162" i="17"/>
  <c r="O1166" i="17"/>
  <c r="O1131" i="17"/>
  <c r="O834" i="17"/>
  <c r="O835" i="17"/>
  <c r="O836" i="17"/>
  <c r="O820" i="17"/>
  <c r="O821" i="17"/>
  <c r="O822" i="17"/>
  <c r="O1073" i="17"/>
  <c r="O1077" i="17"/>
  <c r="O1081" i="17"/>
  <c r="O1085" i="17"/>
  <c r="O1089" i="17"/>
  <c r="O1093" i="17"/>
  <c r="O1097" i="17"/>
  <c r="O1101" i="17"/>
  <c r="O1105" i="17"/>
  <c r="O1109" i="17"/>
  <c r="O1113" i="17"/>
  <c r="O1117" i="17"/>
  <c r="O1074" i="17"/>
  <c r="O1078" i="17"/>
  <c r="O1082" i="17"/>
  <c r="O1086" i="17"/>
  <c r="O1090" i="17"/>
  <c r="O1094" i="17"/>
  <c r="O1098" i="17"/>
  <c r="O1102" i="17"/>
  <c r="O1106" i="17"/>
  <c r="O1110" i="17"/>
  <c r="O1114" i="17"/>
  <c r="O1118" i="17"/>
  <c r="O1075" i="17"/>
  <c r="O1079" i="17"/>
  <c r="O1083" i="17"/>
  <c r="O1087" i="17"/>
  <c r="O1091" i="17"/>
  <c r="O1095" i="17"/>
  <c r="O1099" i="17"/>
  <c r="O1103" i="17"/>
  <c r="O1107" i="17"/>
  <c r="O1111" i="17"/>
  <c r="O1115" i="17"/>
  <c r="O1119" i="17"/>
  <c r="O1076" i="17"/>
  <c r="O1080" i="17"/>
  <c r="O1084" i="17"/>
  <c r="O1088" i="17"/>
  <c r="O1092" i="17"/>
  <c r="O1096" i="17"/>
  <c r="O1100" i="17"/>
  <c r="O1104" i="17"/>
  <c r="O1108" i="17"/>
  <c r="O1112" i="17"/>
  <c r="O1116" i="17"/>
  <c r="U447" i="22"/>
  <c r="W447" i="22" s="1" a="1"/>
  <c r="W447" i="22" s="1"/>
  <c r="U448" i="22"/>
  <c r="W448" i="22" s="1" a="1"/>
  <c r="W448" i="22" s="1"/>
  <c r="T447" i="22"/>
  <c r="T448" i="22"/>
  <c r="T433" i="22"/>
  <c r="T437" i="22"/>
  <c r="T441" i="22"/>
  <c r="T445" i="22"/>
  <c r="T436" i="22"/>
  <c r="T440" i="22"/>
  <c r="T444" i="22"/>
  <c r="T438" i="22"/>
  <c r="T435" i="22"/>
  <c r="T439" i="22"/>
  <c r="T443" i="22"/>
  <c r="T434" i="22"/>
  <c r="T442" i="22"/>
  <c r="T446" i="22"/>
  <c r="U433" i="22"/>
  <c r="W433" i="22" s="1" a="1"/>
  <c r="W433" i="22" s="1"/>
  <c r="U437" i="22"/>
  <c r="W437" i="22" s="1" a="1"/>
  <c r="W437" i="22" s="1"/>
  <c r="U441" i="22"/>
  <c r="W441" i="22" s="1" a="1"/>
  <c r="W441" i="22" s="1"/>
  <c r="U445" i="22"/>
  <c r="W445" i="22" s="1" a="1"/>
  <c r="W445" i="22" s="1"/>
  <c r="U436" i="22"/>
  <c r="W436" i="22" s="1" a="1"/>
  <c r="W436" i="22" s="1"/>
  <c r="U440" i="22"/>
  <c r="W440" i="22" s="1" a="1"/>
  <c r="W440" i="22" s="1"/>
  <c r="U444" i="22"/>
  <c r="W444" i="22" s="1" a="1"/>
  <c r="W444" i="22" s="1"/>
  <c r="U438" i="22"/>
  <c r="W438" i="22" s="1" a="1"/>
  <c r="W438" i="22" s="1"/>
  <c r="U442" i="22"/>
  <c r="W442" i="22" s="1" a="1"/>
  <c r="W442" i="22" s="1"/>
  <c r="U435" i="22"/>
  <c r="W435" i="22" s="1" a="1"/>
  <c r="W435" i="22" s="1"/>
  <c r="U439" i="22"/>
  <c r="W439" i="22" s="1" a="1"/>
  <c r="W439" i="22" s="1"/>
  <c r="U443" i="22"/>
  <c r="W443" i="22" s="1" a="1"/>
  <c r="W443" i="22" s="1"/>
  <c r="U434" i="22"/>
  <c r="W434" i="22" s="1" a="1"/>
  <c r="W434" i="22" s="1"/>
  <c r="U446" i="22"/>
  <c r="W446" i="22" s="1" a="1"/>
  <c r="W446" i="22" s="1"/>
  <c r="O1031" i="17"/>
  <c r="O1035" i="17"/>
  <c r="O1039" i="17"/>
  <c r="O1043" i="17"/>
  <c r="O1047" i="17"/>
  <c r="O1051" i="17"/>
  <c r="O1055" i="17"/>
  <c r="O1059" i="17"/>
  <c r="O1063" i="17"/>
  <c r="O1067" i="17"/>
  <c r="O1071" i="17"/>
  <c r="O1040" i="17"/>
  <c r="O1044" i="17"/>
  <c r="O1048" i="17"/>
  <c r="O1052" i="17"/>
  <c r="O1060" i="17"/>
  <c r="O1068" i="17"/>
  <c r="O1033" i="17"/>
  <c r="O1041" i="17"/>
  <c r="O1049" i="17"/>
  <c r="O1061" i="17"/>
  <c r="O1069" i="17"/>
  <c r="O1034" i="17"/>
  <c r="O1042" i="17"/>
  <c r="O1046" i="17"/>
  <c r="O1054" i="17"/>
  <c r="O1062" i="17"/>
  <c r="O1036" i="17"/>
  <c r="O1056" i="17"/>
  <c r="O1064" i="17"/>
  <c r="O1072" i="17"/>
  <c r="O1037" i="17"/>
  <c r="O1045" i="17"/>
  <c r="O1053" i="17"/>
  <c r="O1057" i="17"/>
  <c r="O1065" i="17"/>
  <c r="O1038" i="17"/>
  <c r="O1050" i="17"/>
  <c r="O1058" i="17"/>
  <c r="O1070" i="17"/>
  <c r="O1032" i="17"/>
  <c r="O1066" i="17"/>
  <c r="T428" i="22"/>
  <c r="T432" i="22"/>
  <c r="T431" i="22"/>
  <c r="T430" i="22"/>
  <c r="T429" i="22"/>
  <c r="U428" i="22"/>
  <c r="W428" i="22" s="1" a="1"/>
  <c r="W428" i="22" s="1"/>
  <c r="U432" i="22"/>
  <c r="W432" i="22" s="1" a="1"/>
  <c r="W432" i="22" s="1"/>
  <c r="U431" i="22"/>
  <c r="W431" i="22" s="1" a="1"/>
  <c r="W431" i="22" s="1"/>
  <c r="U430" i="22"/>
  <c r="W430" i="22" s="1" a="1"/>
  <c r="W430" i="22" s="1"/>
  <c r="U429" i="22"/>
  <c r="W429" i="22" s="1" a="1"/>
  <c r="W429" i="22" s="1"/>
  <c r="T423" i="22"/>
  <c r="T427" i="22"/>
  <c r="T426" i="22"/>
  <c r="T425" i="22"/>
  <c r="T424" i="22"/>
  <c r="U423" i="22"/>
  <c r="W423" i="22" s="1" a="1"/>
  <c r="W423" i="22" s="1"/>
  <c r="U427" i="22"/>
  <c r="W427" i="22" s="1" a="1"/>
  <c r="W427" i="22" s="1"/>
  <c r="U426" i="22"/>
  <c r="W426" i="22" s="1" a="1"/>
  <c r="W426" i="22" s="1"/>
  <c r="U424" i="22"/>
  <c r="W424" i="22" s="1" a="1"/>
  <c r="W424" i="22" s="1"/>
  <c r="U425" i="22"/>
  <c r="W425" i="22" s="1" a="1"/>
  <c r="W425" i="22" s="1"/>
  <c r="T411" i="22"/>
  <c r="T413" i="22"/>
  <c r="T412" i="22"/>
  <c r="T415" i="22"/>
  <c r="T419" i="22"/>
  <c r="T414" i="22"/>
  <c r="T418" i="22"/>
  <c r="T422" i="22"/>
  <c r="T417" i="22"/>
  <c r="T421" i="22"/>
  <c r="T416" i="22"/>
  <c r="T420" i="22"/>
  <c r="U411" i="22"/>
  <c r="W411" i="22" s="1" a="1"/>
  <c r="W411" i="22" s="1"/>
  <c r="U412" i="22"/>
  <c r="W412" i="22" s="1" a="1"/>
  <c r="W412" i="22" s="1"/>
  <c r="U416" i="22"/>
  <c r="W416" i="22" s="1" a="1"/>
  <c r="W416" i="22" s="1"/>
  <c r="U420" i="22"/>
  <c r="W420" i="22" s="1" a="1"/>
  <c r="W420" i="22" s="1"/>
  <c r="U415" i="22"/>
  <c r="W415" i="22" s="1" a="1"/>
  <c r="W415" i="22" s="1"/>
  <c r="U419" i="22"/>
  <c r="W419" i="22" s="1" a="1"/>
  <c r="W419" i="22" s="1"/>
  <c r="U414" i="22"/>
  <c r="W414" i="22" s="1" a="1"/>
  <c r="W414" i="22" s="1"/>
  <c r="U418" i="22"/>
  <c r="W418" i="22" s="1" a="1"/>
  <c r="W418" i="22" s="1"/>
  <c r="U422" i="22"/>
  <c r="W422" i="22" s="1" a="1"/>
  <c r="W422" i="22" s="1"/>
  <c r="U413" i="22"/>
  <c r="W413" i="22" s="1" a="1"/>
  <c r="W413" i="22" s="1"/>
  <c r="U417" i="22"/>
  <c r="W417" i="22" s="1" a="1"/>
  <c r="W417" i="22" s="1"/>
  <c r="U421" i="22"/>
  <c r="W421" i="22" s="1" a="1"/>
  <c r="W421" i="22" s="1"/>
  <c r="O901" i="17"/>
  <c r="O905" i="17"/>
  <c r="O909" i="17"/>
  <c r="O913" i="17"/>
  <c r="O917" i="17"/>
  <c r="O921" i="17"/>
  <c r="O925" i="17"/>
  <c r="O929" i="17"/>
  <c r="O933" i="17"/>
  <c r="O937" i="17"/>
  <c r="O941" i="17"/>
  <c r="O945" i="17"/>
  <c r="O949" i="17"/>
  <c r="O953" i="17"/>
  <c r="O957" i="17"/>
  <c r="O961" i="17"/>
  <c r="O965" i="17"/>
  <c r="O969" i="17"/>
  <c r="O973" i="17"/>
  <c r="O977" i="17"/>
  <c r="O981" i="17"/>
  <c r="O985" i="17"/>
  <c r="O989" i="17"/>
  <c r="O993" i="17"/>
  <c r="O997" i="17"/>
  <c r="O1001" i="17"/>
  <c r="O1005" i="17"/>
  <c r="O1009" i="17"/>
  <c r="O1013" i="17"/>
  <c r="O1017" i="17"/>
  <c r="O1021" i="17"/>
  <c r="O1025" i="17"/>
  <c r="O1029" i="17"/>
  <c r="O902" i="17"/>
  <c r="O906" i="17"/>
  <c r="O910" i="17"/>
  <c r="O914" i="17"/>
  <c r="O918" i="17"/>
  <c r="O922" i="17"/>
  <c r="O926" i="17"/>
  <c r="O930" i="17"/>
  <c r="O934" i="17"/>
  <c r="O938" i="17"/>
  <c r="O942" i="17"/>
  <c r="O946" i="17"/>
  <c r="O950" i="17"/>
  <c r="O954" i="17"/>
  <c r="O958" i="17"/>
  <c r="O962" i="17"/>
  <c r="O966" i="17"/>
  <c r="O970" i="17"/>
  <c r="O974" i="17"/>
  <c r="O978" i="17"/>
  <c r="O982" i="17"/>
  <c r="O986" i="17"/>
  <c r="O990" i="17"/>
  <c r="O994" i="17"/>
  <c r="O998" i="17"/>
  <c r="O1002" i="17"/>
  <c r="O1006" i="17"/>
  <c r="O1010" i="17"/>
  <c r="O1014" i="17"/>
  <c r="O1018" i="17"/>
  <c r="O1022" i="17"/>
  <c r="O1026" i="17"/>
  <c r="O1030" i="17"/>
  <c r="O903" i="17"/>
  <c r="O907" i="17"/>
  <c r="O911" i="17"/>
  <c r="O915" i="17"/>
  <c r="O919" i="17"/>
  <c r="O923" i="17"/>
  <c r="O927" i="17"/>
  <c r="O931" i="17"/>
  <c r="O935" i="17"/>
  <c r="O939" i="17"/>
  <c r="O943" i="17"/>
  <c r="O947" i="17"/>
  <c r="O951" i="17"/>
  <c r="O955" i="17"/>
  <c r="O959" i="17"/>
  <c r="O963" i="17"/>
  <c r="O967" i="17"/>
  <c r="O971" i="17"/>
  <c r="O975" i="17"/>
  <c r="O979" i="17"/>
  <c r="O983" i="17"/>
  <c r="O987" i="17"/>
  <c r="O991" i="17"/>
  <c r="O995" i="17"/>
  <c r="O999" i="17"/>
  <c r="O1003" i="17"/>
  <c r="O1007" i="17"/>
  <c r="O1011" i="17"/>
  <c r="O1015" i="17"/>
  <c r="O1019" i="17"/>
  <c r="O1023" i="17"/>
  <c r="O1027" i="17"/>
  <c r="O904" i="17"/>
  <c r="O908" i="17"/>
  <c r="O912" i="17"/>
  <c r="O916" i="17"/>
  <c r="O920" i="17"/>
  <c r="O924" i="17"/>
  <c r="O928" i="17"/>
  <c r="O932" i="17"/>
  <c r="O936" i="17"/>
  <c r="O940" i="17"/>
  <c r="O944" i="17"/>
  <c r="O948" i="17"/>
  <c r="O952" i="17"/>
  <c r="O956" i="17"/>
  <c r="O960" i="17"/>
  <c r="O964" i="17"/>
  <c r="O968" i="17"/>
  <c r="O972" i="17"/>
  <c r="O976" i="17"/>
  <c r="O980" i="17"/>
  <c r="O984" i="17"/>
  <c r="O988" i="17"/>
  <c r="O992" i="17"/>
  <c r="O996" i="17"/>
  <c r="O1000" i="17"/>
  <c r="O1004" i="17"/>
  <c r="O1008" i="17"/>
  <c r="O1012" i="17"/>
  <c r="O1016" i="17"/>
  <c r="O1020" i="17"/>
  <c r="O1024" i="17"/>
  <c r="O1028" i="17"/>
  <c r="O104" i="17"/>
  <c r="O703" i="17"/>
  <c r="O763" i="17"/>
  <c r="O799" i="17"/>
  <c r="O787" i="17"/>
  <c r="O692" i="17"/>
  <c r="O696" i="17"/>
  <c r="O700" i="17"/>
  <c r="O704" i="17"/>
  <c r="O708" i="17"/>
  <c r="O712" i="17"/>
  <c r="O716" i="17"/>
  <c r="O720" i="17"/>
  <c r="O724" i="17"/>
  <c r="O728" i="17"/>
  <c r="O732" i="17"/>
  <c r="O736" i="17"/>
  <c r="O740" i="17"/>
  <c r="O744" i="17"/>
  <c r="O748" i="17"/>
  <c r="O752" i="17"/>
  <c r="O756" i="17"/>
  <c r="O760" i="17"/>
  <c r="O764" i="17"/>
  <c r="O768" i="17"/>
  <c r="O772" i="17"/>
  <c r="O776" i="17"/>
  <c r="O780" i="17"/>
  <c r="O784" i="17"/>
  <c r="O788" i="17"/>
  <c r="O792" i="17"/>
  <c r="O796" i="17"/>
  <c r="O800" i="17"/>
  <c r="O804" i="17"/>
  <c r="O808" i="17"/>
  <c r="O812" i="17"/>
  <c r="O816" i="17"/>
  <c r="O690" i="17"/>
  <c r="O706" i="17"/>
  <c r="O714" i="17"/>
  <c r="O722" i="17"/>
  <c r="O730" i="17"/>
  <c r="O738" i="17"/>
  <c r="O746" i="17"/>
  <c r="O754" i="17"/>
  <c r="O758" i="17"/>
  <c r="O766" i="17"/>
  <c r="O778" i="17"/>
  <c r="O794" i="17"/>
  <c r="O798" i="17"/>
  <c r="O810" i="17"/>
  <c r="O691" i="17"/>
  <c r="O711" i="17"/>
  <c r="O723" i="17"/>
  <c r="O735" i="17"/>
  <c r="O751" i="17"/>
  <c r="O775" i="17"/>
  <c r="O791" i="17"/>
  <c r="O807" i="17"/>
  <c r="O815" i="17"/>
  <c r="O698" i="17"/>
  <c r="O770" i="17"/>
  <c r="O802" i="17"/>
  <c r="O699" i="17"/>
  <c r="O707" i="17"/>
  <c r="O719" i="17"/>
  <c r="O731" i="17"/>
  <c r="O743" i="17"/>
  <c r="O755" i="17"/>
  <c r="O767" i="17"/>
  <c r="O779" i="17"/>
  <c r="O795" i="17"/>
  <c r="O811" i="17"/>
  <c r="O693" i="17"/>
  <c r="O697" i="17"/>
  <c r="O701" i="17"/>
  <c r="O705" i="17"/>
  <c r="O709" i="17"/>
  <c r="O713" i="17"/>
  <c r="O717" i="17"/>
  <c r="O721" i="17"/>
  <c r="O725" i="17"/>
  <c r="O729" i="17"/>
  <c r="O733" i="17"/>
  <c r="O737" i="17"/>
  <c r="O741" i="17"/>
  <c r="O745" i="17"/>
  <c r="O749" i="17"/>
  <c r="O753" i="17"/>
  <c r="O757" i="17"/>
  <c r="O761" i="17"/>
  <c r="O765" i="17"/>
  <c r="O769" i="17"/>
  <c r="O773" i="17"/>
  <c r="O777" i="17"/>
  <c r="O781" i="17"/>
  <c r="O785" i="17"/>
  <c r="O789" i="17"/>
  <c r="O793" i="17"/>
  <c r="O797" i="17"/>
  <c r="O801" i="17"/>
  <c r="O805" i="17"/>
  <c r="O809" i="17"/>
  <c r="O813" i="17"/>
  <c r="O694" i="17"/>
  <c r="O702" i="17"/>
  <c r="O710" i="17"/>
  <c r="O718" i="17"/>
  <c r="O726" i="17"/>
  <c r="O734" i="17"/>
  <c r="O742" i="17"/>
  <c r="O750" i="17"/>
  <c r="O762" i="17"/>
  <c r="O774" i="17"/>
  <c r="O782" i="17"/>
  <c r="O786" i="17"/>
  <c r="O790" i="17"/>
  <c r="O806" i="17"/>
  <c r="O814" i="17"/>
  <c r="O695" i="17"/>
  <c r="O715" i="17"/>
  <c r="O727" i="17"/>
  <c r="O739" i="17"/>
  <c r="O747" i="17"/>
  <c r="O759" i="17"/>
  <c r="O771" i="17"/>
  <c r="O783" i="17"/>
  <c r="O803" i="17"/>
  <c r="U304" i="22"/>
  <c r="W304" i="22" s="1" a="1"/>
  <c r="W304" i="22" s="1"/>
  <c r="U308" i="22"/>
  <c r="W308" i="22" s="1" a="1"/>
  <c r="W308" i="22" s="1"/>
  <c r="U312" i="22"/>
  <c r="W312" i="22" s="1" a="1"/>
  <c r="W312" i="22" s="1"/>
  <c r="U316" i="22"/>
  <c r="W316" i="22" s="1" a="1"/>
  <c r="W316" i="22" s="1"/>
  <c r="U320" i="22"/>
  <c r="W320" i="22" s="1" a="1"/>
  <c r="W320" i="22" s="1"/>
  <c r="U324" i="22"/>
  <c r="W324" i="22" s="1" a="1"/>
  <c r="W324" i="22" s="1"/>
  <c r="U328" i="22"/>
  <c r="W328" i="22" s="1" a="1"/>
  <c r="W328" i="22" s="1"/>
  <c r="U332" i="22"/>
  <c r="W332" i="22" s="1" a="1"/>
  <c r="W332" i="22" s="1"/>
  <c r="U336" i="22"/>
  <c r="W336" i="22" s="1" a="1"/>
  <c r="W336" i="22" s="1"/>
  <c r="U340" i="22"/>
  <c r="W340" i="22" s="1" a="1"/>
  <c r="W340" i="22" s="1"/>
  <c r="U344" i="22"/>
  <c r="W344" i="22" s="1" a="1"/>
  <c r="W344" i="22" s="1"/>
  <c r="U348" i="22"/>
  <c r="W348" i="22" s="1" a="1"/>
  <c r="W348" i="22" s="1"/>
  <c r="U352" i="22"/>
  <c r="W352" i="22" s="1" a="1"/>
  <c r="W352" i="22" s="1"/>
  <c r="U356" i="22"/>
  <c r="W356" i="22" s="1" a="1"/>
  <c r="W356" i="22" s="1"/>
  <c r="U360" i="22"/>
  <c r="W360" i="22" s="1" a="1"/>
  <c r="W360" i="22" s="1"/>
  <c r="U364" i="22"/>
  <c r="W364" i="22" s="1" a="1"/>
  <c r="W364" i="22" s="1"/>
  <c r="U368" i="22"/>
  <c r="W368" i="22" s="1" a="1"/>
  <c r="W368" i="22" s="1"/>
  <c r="U372" i="22"/>
  <c r="W372" i="22" s="1" a="1"/>
  <c r="W372" i="22" s="1"/>
  <c r="U376" i="22"/>
  <c r="W376" i="22" s="1" a="1"/>
  <c r="W376" i="22" s="1"/>
  <c r="U380" i="22"/>
  <c r="W380" i="22" s="1" a="1"/>
  <c r="W380" i="22" s="1"/>
  <c r="U384" i="22"/>
  <c r="W384" i="22" s="1" a="1"/>
  <c r="W384" i="22" s="1"/>
  <c r="U388" i="22"/>
  <c r="W388" i="22" s="1" a="1"/>
  <c r="W388" i="22" s="1"/>
  <c r="U392" i="22"/>
  <c r="W392" i="22" s="1" a="1"/>
  <c r="W392" i="22" s="1"/>
  <c r="U396" i="22"/>
  <c r="W396" i="22" s="1" a="1"/>
  <c r="W396" i="22" s="1"/>
  <c r="U400" i="22"/>
  <c r="W400" i="22" s="1" a="1"/>
  <c r="W400" i="22" s="1"/>
  <c r="U404" i="22"/>
  <c r="W404" i="22" s="1" a="1"/>
  <c r="W404" i="22" s="1"/>
  <c r="U408" i="22"/>
  <c r="W408" i="22" s="1" a="1"/>
  <c r="W408" i="22" s="1"/>
  <c r="U319" i="22"/>
  <c r="W319" i="22" s="1" a="1"/>
  <c r="W319" i="22" s="1"/>
  <c r="U339" i="22"/>
  <c r="W339" i="22" s="1" a="1"/>
  <c r="W339" i="22" s="1"/>
  <c r="U351" i="22"/>
  <c r="W351" i="22" s="1" a="1"/>
  <c r="W351" i="22" s="1"/>
  <c r="U359" i="22"/>
  <c r="W359" i="22" s="1" a="1"/>
  <c r="W359" i="22" s="1"/>
  <c r="U367" i="22"/>
  <c r="W367" i="22" s="1" a="1"/>
  <c r="W367" i="22" s="1"/>
  <c r="U371" i="22"/>
  <c r="W371" i="22" s="1" a="1"/>
  <c r="W371" i="22" s="1"/>
  <c r="U306" i="22"/>
  <c r="W306" i="22" s="1" a="1"/>
  <c r="W306" i="22" s="1"/>
  <c r="U310" i="22"/>
  <c r="W310" i="22" s="1" a="1"/>
  <c r="W310" i="22" s="1"/>
  <c r="U314" i="22"/>
  <c r="W314" i="22" s="1" a="1"/>
  <c r="W314" i="22" s="1"/>
  <c r="U318" i="22"/>
  <c r="W318" i="22" s="1" a="1"/>
  <c r="W318" i="22" s="1"/>
  <c r="U323" i="22"/>
  <c r="W323" i="22" s="1" a="1"/>
  <c r="W323" i="22" s="1"/>
  <c r="U335" i="22"/>
  <c r="W335" i="22" s="1" a="1"/>
  <c r="W335" i="22" s="1"/>
  <c r="U347" i="22"/>
  <c r="W347" i="22" s="1" a="1"/>
  <c r="W347" i="22" s="1"/>
  <c r="U355" i="22"/>
  <c r="W355" i="22" s="1" a="1"/>
  <c r="W355" i="22" s="1"/>
  <c r="U363" i="22"/>
  <c r="W363" i="22" s="1" a="1"/>
  <c r="W363" i="22" s="1"/>
  <c r="U305" i="22"/>
  <c r="W305" i="22" s="1" a="1"/>
  <c r="W305" i="22" s="1"/>
  <c r="U309" i="22"/>
  <c r="W309" i="22" s="1" a="1"/>
  <c r="W309" i="22" s="1"/>
  <c r="U313" i="22"/>
  <c r="W313" i="22" s="1" a="1"/>
  <c r="W313" i="22" s="1"/>
  <c r="U317" i="22"/>
  <c r="W317" i="22" s="1" a="1"/>
  <c r="W317" i="22" s="1"/>
  <c r="U321" i="22"/>
  <c r="W321" i="22" s="1" a="1"/>
  <c r="W321" i="22" s="1"/>
  <c r="U325" i="22"/>
  <c r="W325" i="22" s="1" a="1"/>
  <c r="W325" i="22" s="1"/>
  <c r="U329" i="22"/>
  <c r="W329" i="22" s="1" a="1"/>
  <c r="W329" i="22" s="1"/>
  <c r="U333" i="22"/>
  <c r="W333" i="22" s="1" a="1"/>
  <c r="W333" i="22" s="1"/>
  <c r="U337" i="22"/>
  <c r="W337" i="22" s="1" a="1"/>
  <c r="W337" i="22" s="1"/>
  <c r="U341" i="22"/>
  <c r="W341" i="22" s="1" a="1"/>
  <c r="W341" i="22" s="1"/>
  <c r="U345" i="22"/>
  <c r="W345" i="22" s="1" a="1"/>
  <c r="W345" i="22" s="1"/>
  <c r="U349" i="22"/>
  <c r="W349" i="22" s="1" a="1"/>
  <c r="W349" i="22" s="1"/>
  <c r="U353" i="22"/>
  <c r="W353" i="22" s="1" a="1"/>
  <c r="W353" i="22" s="1"/>
  <c r="U357" i="22"/>
  <c r="W357" i="22" s="1" a="1"/>
  <c r="W357" i="22" s="1"/>
  <c r="U361" i="22"/>
  <c r="W361" i="22" s="1" a="1"/>
  <c r="W361" i="22" s="1"/>
  <c r="U365" i="22"/>
  <c r="W365" i="22" s="1" a="1"/>
  <c r="W365" i="22" s="1"/>
  <c r="U369" i="22"/>
  <c r="W369" i="22" s="1" a="1"/>
  <c r="W369" i="22" s="1"/>
  <c r="U373" i="22"/>
  <c r="W373" i="22" s="1" a="1"/>
  <c r="W373" i="22" s="1"/>
  <c r="U377" i="22"/>
  <c r="W377" i="22" s="1" a="1"/>
  <c r="W377" i="22" s="1"/>
  <c r="U381" i="22"/>
  <c r="W381" i="22" s="1" a="1"/>
  <c r="W381" i="22" s="1"/>
  <c r="U385" i="22"/>
  <c r="W385" i="22" s="1" a="1"/>
  <c r="W385" i="22" s="1"/>
  <c r="U389" i="22"/>
  <c r="W389" i="22" s="1" a="1"/>
  <c r="W389" i="22" s="1"/>
  <c r="U393" i="22"/>
  <c r="W393" i="22" s="1" a="1"/>
  <c r="W393" i="22" s="1"/>
  <c r="U397" i="22"/>
  <c r="W397" i="22" s="1" a="1"/>
  <c r="W397" i="22" s="1"/>
  <c r="U401" i="22"/>
  <c r="W401" i="22" s="1" a="1"/>
  <c r="W401" i="22" s="1"/>
  <c r="U405" i="22"/>
  <c r="W405" i="22" s="1" a="1"/>
  <c r="W405" i="22" s="1"/>
  <c r="U409" i="22"/>
  <c r="W409" i="22" s="1" a="1"/>
  <c r="W409" i="22" s="1"/>
  <c r="U315" i="22"/>
  <c r="W315" i="22" s="1" a="1"/>
  <c r="W315" i="22" s="1"/>
  <c r="U327" i="22"/>
  <c r="W327" i="22" s="1" a="1"/>
  <c r="W327" i="22" s="1"/>
  <c r="U331" i="22"/>
  <c r="W331" i="22" s="1" a="1"/>
  <c r="W331" i="22" s="1"/>
  <c r="U343" i="22"/>
  <c r="W343" i="22" s="1" a="1"/>
  <c r="W343" i="22" s="1"/>
  <c r="U383" i="22"/>
  <c r="W383" i="22" s="1" a="1"/>
  <c r="W383" i="22" s="1"/>
  <c r="U386" i="22"/>
  <c r="W386" i="22" s="1" a="1"/>
  <c r="W386" i="22" s="1"/>
  <c r="U399" i="22"/>
  <c r="W399" i="22" s="1" a="1"/>
  <c r="W399" i="22" s="1"/>
  <c r="U402" i="22"/>
  <c r="W402" i="22" s="1" a="1"/>
  <c r="W402" i="22" s="1"/>
  <c r="U322" i="22"/>
  <c r="W322" i="22" s="1" a="1"/>
  <c r="W322" i="22" s="1"/>
  <c r="U326" i="22"/>
  <c r="W326" i="22" s="1" a="1"/>
  <c r="W326" i="22" s="1"/>
  <c r="U330" i="22"/>
  <c r="W330" i="22" s="1" a="1"/>
  <c r="W330" i="22" s="1"/>
  <c r="U334" i="22"/>
  <c r="W334" i="22" s="1" a="1"/>
  <c r="W334" i="22" s="1"/>
  <c r="U338" i="22"/>
  <c r="W338" i="22" s="1" a="1"/>
  <c r="W338" i="22" s="1"/>
  <c r="U342" i="22"/>
  <c r="W342" i="22" s="1" a="1"/>
  <c r="W342" i="22" s="1"/>
  <c r="U346" i="22"/>
  <c r="W346" i="22" s="1" a="1"/>
  <c r="W346" i="22" s="1"/>
  <c r="U350" i="22"/>
  <c r="W350" i="22" s="1" a="1"/>
  <c r="W350" i="22" s="1"/>
  <c r="U354" i="22"/>
  <c r="W354" i="22" s="1" a="1"/>
  <c r="W354" i="22" s="1"/>
  <c r="U358" i="22"/>
  <c r="W358" i="22" s="1" a="1"/>
  <c r="W358" i="22" s="1"/>
  <c r="U362" i="22"/>
  <c r="W362" i="22" s="1" a="1"/>
  <c r="W362" i="22" s="1"/>
  <c r="U366" i="22"/>
  <c r="W366" i="22" s="1" a="1"/>
  <c r="W366" i="22" s="1"/>
  <c r="U370" i="22"/>
  <c r="W370" i="22" s="1" a="1"/>
  <c r="W370" i="22" s="1"/>
  <c r="U374" i="22"/>
  <c r="W374" i="22" s="1" a="1"/>
  <c r="W374" i="22" s="1"/>
  <c r="U387" i="22"/>
  <c r="W387" i="22" s="1" a="1"/>
  <c r="W387" i="22" s="1"/>
  <c r="U390" i="22"/>
  <c r="W390" i="22" s="1" a="1"/>
  <c r="W390" i="22" s="1"/>
  <c r="U403" i="22"/>
  <c r="W403" i="22" s="1" a="1"/>
  <c r="W403" i="22" s="1"/>
  <c r="U406" i="22"/>
  <c r="W406" i="22" s="1" a="1"/>
  <c r="W406" i="22" s="1"/>
  <c r="U307" i="22"/>
  <c r="W307" i="22" s="1" a="1"/>
  <c r="W307" i="22" s="1"/>
  <c r="U311" i="22"/>
  <c r="W311" i="22" s="1" a="1"/>
  <c r="W311" i="22" s="1"/>
  <c r="U375" i="22"/>
  <c r="W375" i="22" s="1" a="1"/>
  <c r="W375" i="22" s="1"/>
  <c r="U378" i="22"/>
  <c r="W378" i="22" s="1" a="1"/>
  <c r="W378" i="22" s="1"/>
  <c r="U391" i="22"/>
  <c r="W391" i="22" s="1" a="1"/>
  <c r="W391" i="22" s="1"/>
  <c r="U394" i="22"/>
  <c r="W394" i="22" s="1" a="1"/>
  <c r="W394" i="22" s="1"/>
  <c r="U407" i="22"/>
  <c r="W407" i="22" s="1" a="1"/>
  <c r="W407" i="22" s="1"/>
  <c r="U410" i="22"/>
  <c r="W410" i="22" s="1" a="1"/>
  <c r="W410" i="22" s="1"/>
  <c r="U379" i="22"/>
  <c r="W379" i="22" s="1" a="1"/>
  <c r="W379" i="22" s="1"/>
  <c r="U382" i="22"/>
  <c r="W382" i="22" s="1" a="1"/>
  <c r="W382" i="22" s="1"/>
  <c r="U395" i="22"/>
  <c r="W395" i="22" s="1" a="1"/>
  <c r="W395" i="22" s="1"/>
  <c r="U398" i="22"/>
  <c r="W398" i="22" s="1" a="1"/>
  <c r="W398" i="22" s="1"/>
  <c r="T191" i="22"/>
  <c r="T304" i="22"/>
  <c r="T308" i="22"/>
  <c r="T312" i="22"/>
  <c r="T316" i="22"/>
  <c r="T320" i="22"/>
  <c r="T324" i="22"/>
  <c r="T328" i="22"/>
  <c r="T332" i="22"/>
  <c r="T336" i="22"/>
  <c r="T340" i="22"/>
  <c r="T344" i="22"/>
  <c r="T348" i="22"/>
  <c r="T352" i="22"/>
  <c r="T356" i="22"/>
  <c r="T360" i="22"/>
  <c r="T364" i="22"/>
  <c r="T368" i="22"/>
  <c r="T372" i="22"/>
  <c r="T376" i="22"/>
  <c r="T380" i="22"/>
  <c r="T384" i="22"/>
  <c r="T388" i="22"/>
  <c r="T392" i="22"/>
  <c r="T396" i="22"/>
  <c r="T400" i="22"/>
  <c r="T404" i="22"/>
  <c r="T408" i="22"/>
  <c r="T407" i="22"/>
  <c r="T307" i="22"/>
  <c r="T311" i="22"/>
  <c r="T315" i="22"/>
  <c r="T319" i="22"/>
  <c r="T323" i="22"/>
  <c r="T327" i="22"/>
  <c r="T331" i="22"/>
  <c r="T335" i="22"/>
  <c r="T339" i="22"/>
  <c r="T343" i="22"/>
  <c r="T347" i="22"/>
  <c r="T351" i="22"/>
  <c r="T355" i="22"/>
  <c r="T359" i="22"/>
  <c r="T363" i="22"/>
  <c r="T367" i="22"/>
  <c r="T371" i="22"/>
  <c r="T375" i="22"/>
  <c r="T379" i="22"/>
  <c r="T383" i="22"/>
  <c r="T387" i="22"/>
  <c r="T391" i="22"/>
  <c r="T395" i="22"/>
  <c r="T399" i="22"/>
  <c r="T403" i="22"/>
  <c r="T306" i="22"/>
  <c r="T310" i="22"/>
  <c r="T314" i="22"/>
  <c r="T318" i="22"/>
  <c r="T322" i="22"/>
  <c r="T326" i="22"/>
  <c r="T330" i="22"/>
  <c r="T334" i="22"/>
  <c r="T338" i="22"/>
  <c r="T342" i="22"/>
  <c r="T346" i="22"/>
  <c r="T350" i="22"/>
  <c r="T354" i="22"/>
  <c r="T358" i="22"/>
  <c r="T362" i="22"/>
  <c r="T366" i="22"/>
  <c r="T370" i="22"/>
  <c r="T374" i="22"/>
  <c r="T378" i="22"/>
  <c r="T382" i="22"/>
  <c r="T386" i="22"/>
  <c r="T390" i="22"/>
  <c r="T394" i="22"/>
  <c r="T398" i="22"/>
  <c r="T402" i="22"/>
  <c r="T406" i="22"/>
  <c r="T410" i="22"/>
  <c r="T305" i="22"/>
  <c r="T309" i="22"/>
  <c r="T313" i="22"/>
  <c r="T317" i="22"/>
  <c r="T321" i="22"/>
  <c r="T325" i="22"/>
  <c r="T329" i="22"/>
  <c r="T333" i="22"/>
  <c r="T337" i="22"/>
  <c r="T341" i="22"/>
  <c r="T345" i="22"/>
  <c r="T349" i="22"/>
  <c r="T353" i="22"/>
  <c r="T357" i="22"/>
  <c r="T361" i="22"/>
  <c r="T365" i="22"/>
  <c r="T369" i="22"/>
  <c r="T373" i="22"/>
  <c r="T377" i="22"/>
  <c r="T381" i="22"/>
  <c r="T385" i="22"/>
  <c r="T389" i="22"/>
  <c r="T393" i="22"/>
  <c r="T397" i="22"/>
  <c r="T401" i="22"/>
  <c r="T405" i="22"/>
  <c r="T409" i="22"/>
  <c r="P86" i="12"/>
  <c r="O86" i="12"/>
  <c r="O890" i="17"/>
  <c r="O864" i="17"/>
  <c r="O852" i="17"/>
  <c r="O840" i="17"/>
  <c r="O825" i="17"/>
  <c r="O900" i="17"/>
  <c r="O896" i="17"/>
  <c r="O892" i="17"/>
  <c r="O888" i="17"/>
  <c r="O885" i="17"/>
  <c r="O881" i="17"/>
  <c r="O877" i="17"/>
  <c r="O873" i="17"/>
  <c r="O870" i="17"/>
  <c r="O866" i="17"/>
  <c r="O862" i="17"/>
  <c r="O858" i="17"/>
  <c r="O854" i="17"/>
  <c r="O850" i="17"/>
  <c r="O846" i="17"/>
  <c r="O842" i="17"/>
  <c r="O838" i="17"/>
  <c r="O831" i="17"/>
  <c r="O827" i="17"/>
  <c r="O823" i="17"/>
  <c r="O883" i="17"/>
  <c r="O875" i="17"/>
  <c r="O872" i="17"/>
  <c r="O860" i="17"/>
  <c r="O848" i="17"/>
  <c r="O833" i="17"/>
  <c r="O818" i="17"/>
  <c r="O887" i="17"/>
  <c r="O899" i="17"/>
  <c r="O895" i="17"/>
  <c r="O891" i="17"/>
  <c r="O884" i="17"/>
  <c r="O880" i="17"/>
  <c r="O876" i="17"/>
  <c r="O869" i="17"/>
  <c r="O865" i="17"/>
  <c r="O861" i="17"/>
  <c r="O857" i="17"/>
  <c r="O853" i="17"/>
  <c r="O849" i="17"/>
  <c r="O845" i="17"/>
  <c r="O841" i="17"/>
  <c r="O837" i="17"/>
  <c r="O830" i="17"/>
  <c r="O826" i="17"/>
  <c r="O819" i="17"/>
  <c r="O898" i="17"/>
  <c r="O879" i="17"/>
  <c r="O868" i="17"/>
  <c r="O856" i="17"/>
  <c r="O844" i="17"/>
  <c r="O829" i="17"/>
  <c r="O894" i="17"/>
  <c r="O897" i="17"/>
  <c r="O893" i="17"/>
  <c r="O889" i="17"/>
  <c r="O886" i="17"/>
  <c r="O882" i="17"/>
  <c r="O878" i="17"/>
  <c r="O874" i="17"/>
  <c r="O871" i="17"/>
  <c r="O867" i="17"/>
  <c r="O863" i="17"/>
  <c r="O859" i="17"/>
  <c r="O855" i="17"/>
  <c r="O851" i="17"/>
  <c r="O847" i="17"/>
  <c r="O843" i="17"/>
  <c r="O839" i="17"/>
  <c r="O832" i="17"/>
  <c r="O828" i="17"/>
  <c r="O824" i="17"/>
  <c r="O817" i="17"/>
  <c r="O639" i="17"/>
  <c r="P83" i="12"/>
  <c r="T49" i="15"/>
  <c r="T19" i="15"/>
  <c r="T8" i="15"/>
  <c r="T28" i="15"/>
  <c r="T37" i="15"/>
  <c r="T45" i="15"/>
  <c r="T46" i="15"/>
  <c r="O84" i="12"/>
  <c r="P85" i="12"/>
  <c r="O81" i="12"/>
  <c r="P81" i="12"/>
  <c r="O82" i="12"/>
  <c r="P84" i="12"/>
  <c r="P82" i="12"/>
  <c r="O85" i="12"/>
  <c r="O83" i="12"/>
  <c r="D106" i="12"/>
  <c r="E107" i="12"/>
  <c r="D107" i="12"/>
  <c r="Q353" i="14"/>
  <c r="R353" i="14" s="1" a="1"/>
  <c r="R353" i="14" s="1"/>
  <c r="U199" i="22"/>
  <c r="W199" i="22" s="1" a="1"/>
  <c r="W199"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04" i="22"/>
  <c r="W204" i="22" s="1" a="1"/>
  <c r="W204"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55" i="22"/>
  <c r="W255" i="22" s="1" a="1"/>
  <c r="W255" i="22" s="1"/>
  <c r="U299" i="22"/>
  <c r="W299" i="22" s="1" a="1"/>
  <c r="W299" i="22" s="1"/>
  <c r="U208" i="22"/>
  <c r="W208" i="22" s="1" a="1"/>
  <c r="W208" i="22" s="1"/>
  <c r="U216" i="22"/>
  <c r="W216" i="22" s="1" a="1"/>
  <c r="W216" i="22" s="1"/>
  <c r="U220" i="22"/>
  <c r="W220" i="22" s="1" a="1"/>
  <c r="W220" i="22" s="1"/>
  <c r="U235" i="22"/>
  <c r="W235" i="22" s="1" a="1"/>
  <c r="W235" i="22" s="1"/>
  <c r="U239" i="22"/>
  <c r="W239" i="22" s="1" a="1"/>
  <c r="W239" i="22" s="1"/>
  <c r="U247" i="22"/>
  <c r="W247" i="22" s="1" a="1"/>
  <c r="W247" i="22" s="1"/>
  <c r="U259" i="22"/>
  <c r="W259" i="22" s="1" a="1"/>
  <c r="W259" i="22" s="1"/>
  <c r="U271" i="22"/>
  <c r="W271" i="22" s="1" a="1"/>
  <c r="W271" i="22" s="1"/>
  <c r="U283" i="22"/>
  <c r="W283" i="22" s="1" a="1"/>
  <c r="W283" i="22" s="1"/>
  <c r="U291" i="22"/>
  <c r="W291" i="22" s="1" a="1"/>
  <c r="W291" i="22" s="1"/>
  <c r="U201" i="22"/>
  <c r="W201" i="22" s="1" a="1"/>
  <c r="W201" i="22" s="1"/>
  <c r="U205" i="22"/>
  <c r="W205" i="22" s="1" a="1"/>
  <c r="W205" i="22" s="1"/>
  <c r="U209" i="22"/>
  <c r="W209" i="22" s="1" a="1"/>
  <c r="W209" i="22" s="1"/>
  <c r="U213" i="22"/>
  <c r="W213" i="22" s="1" a="1"/>
  <c r="W213" i="22" s="1"/>
  <c r="U217" i="22"/>
  <c r="W217" i="22" s="1" a="1"/>
  <c r="W217" i="22" s="1"/>
  <c r="U221" i="22"/>
  <c r="W221" i="22" s="1" a="1"/>
  <c r="W221" i="22" s="1"/>
  <c r="U225" i="22"/>
  <c r="W225" i="22" s="1" a="1"/>
  <c r="W225" i="22" s="1"/>
  <c r="U228" i="22"/>
  <c r="W228" i="22" s="1" a="1"/>
  <c r="W228" i="22" s="1"/>
  <c r="U232" i="22"/>
  <c r="W232" i="22" s="1" a="1"/>
  <c r="W232" i="22" s="1"/>
  <c r="U236" i="22"/>
  <c r="W236" i="22" s="1" a="1"/>
  <c r="W236" i="22" s="1"/>
  <c r="U240" i="22"/>
  <c r="W240" i="22" s="1" a="1"/>
  <c r="W240" i="22" s="1"/>
  <c r="U244" i="22"/>
  <c r="W244" i="22" s="1" a="1"/>
  <c r="W244" i="22" s="1"/>
  <c r="U248" i="22"/>
  <c r="W248" i="22" s="1" a="1"/>
  <c r="W248" i="22" s="1"/>
  <c r="U252" i="22"/>
  <c r="W252" i="22" s="1" a="1"/>
  <c r="W252" i="22" s="1"/>
  <c r="U256" i="22"/>
  <c r="W256" i="22" s="1" a="1"/>
  <c r="W256" i="22" s="1"/>
  <c r="U260" i="22"/>
  <c r="W260" i="22" s="1" a="1"/>
  <c r="W260" i="22" s="1"/>
  <c r="U264" i="22"/>
  <c r="W264" i="22" s="1" a="1"/>
  <c r="W264" i="22" s="1"/>
  <c r="U268" i="22"/>
  <c r="W268" i="22" s="1" a="1"/>
  <c r="W268" i="22" s="1"/>
  <c r="U272" i="22"/>
  <c r="W272" i="22" s="1" a="1"/>
  <c r="W272" i="22" s="1"/>
  <c r="U276" i="22"/>
  <c r="W276" i="22" s="1" a="1"/>
  <c r="W276" i="22" s="1"/>
  <c r="U280" i="22"/>
  <c r="W280" i="22" s="1" a="1"/>
  <c r="W280" i="22" s="1"/>
  <c r="U284" i="22"/>
  <c r="W284" i="22" s="1" a="1"/>
  <c r="W284" i="22" s="1"/>
  <c r="U288" i="22"/>
  <c r="W288" i="22" s="1" a="1"/>
  <c r="W288" i="22" s="1"/>
  <c r="U292" i="22"/>
  <c r="W292" i="22" s="1" a="1"/>
  <c r="W292" i="22" s="1"/>
  <c r="U296" i="22"/>
  <c r="W296" i="22" s="1" a="1"/>
  <c r="W296" i="22" s="1"/>
  <c r="U300" i="22"/>
  <c r="W300" i="22" s="1" a="1"/>
  <c r="W300" i="22" s="1"/>
  <c r="U279" i="22"/>
  <c r="W279" i="22" s="1" a="1"/>
  <c r="W279" i="22" s="1"/>
  <c r="U295" i="22"/>
  <c r="W295" i="22" s="1" a="1"/>
  <c r="W295" i="22" s="1"/>
  <c r="U200" i="22"/>
  <c r="W200" i="22" s="1" a="1"/>
  <c r="W200" i="22" s="1"/>
  <c r="U212" i="22"/>
  <c r="W212" i="22" s="1" a="1"/>
  <c r="W212" i="22" s="1"/>
  <c r="U224" i="22"/>
  <c r="W224" i="22" s="1" a="1"/>
  <c r="W224" i="22" s="1"/>
  <c r="U231" i="22"/>
  <c r="W231" i="22" s="1" a="1"/>
  <c r="W231" i="22" s="1"/>
  <c r="U243" i="22"/>
  <c r="W243" i="22" s="1" a="1"/>
  <c r="W243" i="22" s="1"/>
  <c r="U251" i="22"/>
  <c r="W251" i="22" s="1" a="1"/>
  <c r="W251" i="22" s="1"/>
  <c r="U263" i="22"/>
  <c r="W263" i="22" s="1" a="1"/>
  <c r="W263" i="22" s="1"/>
  <c r="U267" i="22"/>
  <c r="W267" i="22" s="1" a="1"/>
  <c r="W267" i="22" s="1"/>
  <c r="U275" i="22"/>
  <c r="W275" i="22" s="1" a="1"/>
  <c r="W275" i="22" s="1"/>
  <c r="U287" i="22"/>
  <c r="W287" i="22" s="1" a="1"/>
  <c r="W287" i="22" s="1"/>
  <c r="U303" i="22"/>
  <c r="W303" i="22" s="1" a="1"/>
  <c r="W303" i="22" s="1"/>
  <c r="U302" i="22"/>
  <c r="W302" i="22" s="1" a="1"/>
  <c r="W302" i="22" s="1"/>
  <c r="U298" i="22"/>
  <c r="W298" i="22" s="1" a="1"/>
  <c r="W298" i="22" s="1"/>
  <c r="U294" i="22"/>
  <c r="W294" i="22" s="1" a="1"/>
  <c r="W294" i="22" s="1"/>
  <c r="U290" i="22"/>
  <c r="W290" i="22" s="1" a="1"/>
  <c r="W290" i="22" s="1"/>
  <c r="U286" i="22"/>
  <c r="W286" i="22" s="1" a="1"/>
  <c r="W286" i="22" s="1"/>
  <c r="U282" i="22"/>
  <c r="W282" i="22" s="1" a="1"/>
  <c r="W282" i="22" s="1"/>
  <c r="U278" i="22"/>
  <c r="W278" i="22" s="1" a="1"/>
  <c r="W278" i="22" s="1"/>
  <c r="U274" i="22"/>
  <c r="W274" i="22" s="1" a="1"/>
  <c r="W274" i="22" s="1"/>
  <c r="U270" i="22"/>
  <c r="W270" i="22" s="1" a="1"/>
  <c r="W270" i="22" s="1"/>
  <c r="U266" i="22"/>
  <c r="W266" i="22" s="1" a="1"/>
  <c r="W266" i="22" s="1"/>
  <c r="U262" i="22"/>
  <c r="W262" i="22" s="1" a="1"/>
  <c r="W262" i="22" s="1"/>
  <c r="T303" i="22"/>
  <c r="T299" i="22"/>
  <c r="T295" i="22"/>
  <c r="T291" i="22"/>
  <c r="T287" i="22"/>
  <c r="T283" i="22"/>
  <c r="T279" i="22"/>
  <c r="T275" i="22"/>
  <c r="T271" i="22"/>
  <c r="T267" i="22"/>
  <c r="T263" i="22"/>
  <c r="T259" i="22"/>
  <c r="T255" i="22"/>
  <c r="T251" i="22"/>
  <c r="T247" i="22"/>
  <c r="T243" i="22"/>
  <c r="T239" i="22"/>
  <c r="T235" i="22"/>
  <c r="T231" i="22"/>
  <c r="T224" i="22"/>
  <c r="T220" i="22"/>
  <c r="T216" i="22"/>
  <c r="T212" i="22"/>
  <c r="T208" i="22"/>
  <c r="T204" i="22"/>
  <c r="T200" i="22"/>
  <c r="T300" i="22"/>
  <c r="T296" i="22"/>
  <c r="T292" i="22"/>
  <c r="T288" i="22"/>
  <c r="T284" i="22"/>
  <c r="T280" i="22"/>
  <c r="T276" i="22"/>
  <c r="T272" i="22"/>
  <c r="T268" i="22"/>
  <c r="T264" i="22"/>
  <c r="T260" i="22"/>
  <c r="T256" i="22"/>
  <c r="T252" i="22"/>
  <c r="T248" i="22"/>
  <c r="T244" i="22"/>
  <c r="T240" i="22"/>
  <c r="T236" i="22"/>
  <c r="T232" i="22"/>
  <c r="T228"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199" i="22"/>
  <c r="E113" i="12"/>
  <c r="O80" i="12"/>
  <c r="P80" i="12"/>
  <c r="D113" i="12"/>
  <c r="E106" i="12"/>
  <c r="N36" i="12"/>
  <c r="Q36" i="12" s="1"/>
  <c r="X125" i="22" a="1"/>
  <c r="X125" i="22" s="1"/>
  <c r="N38" i="12"/>
  <c r="N37" i="12"/>
  <c r="Q44" i="1"/>
  <c r="Q242" i="1"/>
  <c r="T22" i="22"/>
  <c r="O527"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5" i="17"/>
  <c r="O480" i="17"/>
  <c r="T36" i="22"/>
  <c r="T143" i="22"/>
  <c r="T148" i="22"/>
  <c r="Q205" i="1"/>
  <c r="N353" i="2"/>
  <c r="Q194" i="1"/>
  <c r="Q96" i="1"/>
  <c r="N290" i="2"/>
  <c r="Q530" i="10"/>
  <c r="R530" i="10" s="1" a="1"/>
  <c r="R530" i="10" s="1"/>
  <c r="O118" i="17"/>
  <c r="O184" i="17"/>
  <c r="O410" i="17"/>
  <c r="O400" i="17"/>
  <c r="T52" i="22"/>
  <c r="T131" i="22"/>
  <c r="T157" i="22"/>
  <c r="Q624" i="10"/>
  <c r="R624" i="10" s="1" a="1"/>
  <c r="R624" i="10" s="1"/>
  <c r="O109" i="17"/>
  <c r="O199" i="17"/>
  <c r="O322" i="17"/>
  <c r="O595" i="17"/>
  <c r="T54" i="22"/>
  <c r="T108" i="22"/>
  <c r="T175" i="22"/>
  <c r="Q181" i="1"/>
  <c r="Q84" i="1"/>
  <c r="Q278" i="1"/>
  <c r="Q169" i="1"/>
  <c r="Q72" i="1"/>
  <c r="P17" i="10"/>
  <c r="Q751" i="10"/>
  <c r="R751" i="10" s="1" a="1"/>
  <c r="R751" i="10" s="1"/>
  <c r="O55" i="17"/>
  <c r="O103" i="17"/>
  <c r="O222" i="17"/>
  <c r="O386" i="17"/>
  <c r="O626" i="17"/>
  <c r="T57" i="22"/>
  <c r="T124" i="22"/>
  <c r="T149" i="22"/>
  <c r="O9" i="17"/>
  <c r="O84" i="17"/>
  <c r="O189" i="17"/>
  <c r="O348" i="17"/>
  <c r="O654" i="17"/>
  <c r="T64" i="22"/>
  <c r="T109" i="22"/>
  <c r="T189" i="22"/>
  <c r="O53" i="17"/>
  <c r="O137" i="17"/>
  <c r="O407" i="17"/>
  <c r="O513" i="17"/>
  <c r="T142" i="22"/>
  <c r="Q218" i="1"/>
  <c r="Q121" i="1"/>
  <c r="Q16" i="1"/>
  <c r="Q31" i="10"/>
  <c r="R31" i="10" s="1" a="1"/>
  <c r="R31" i="10" s="1"/>
  <c r="O64" i="17"/>
  <c r="O245" i="17"/>
  <c r="O529" i="17"/>
  <c r="O528" i="17"/>
  <c r="T14" i="22"/>
  <c r="T37" i="22"/>
  <c r="T87" i="22"/>
  <c r="T99"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8" i="22"/>
  <c r="T177"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5" i="22"/>
  <c r="T130" i="22"/>
  <c r="T195"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0" i="17"/>
  <c r="O565" i="17"/>
  <c r="O594" i="17"/>
  <c r="T12" i="22"/>
  <c r="T38" i="22"/>
  <c r="T86" i="22"/>
  <c r="T94" i="22"/>
  <c r="T126" i="22"/>
  <c r="T146" i="22"/>
  <c r="O11" i="17"/>
  <c r="O63" i="17"/>
  <c r="O132" i="17"/>
  <c r="O259" i="17"/>
  <c r="O265" i="17"/>
  <c r="O498" i="17"/>
  <c r="O437" i="17"/>
  <c r="O363" i="17"/>
  <c r="O576" i="17"/>
  <c r="Q18" i="10"/>
  <c r="R18" i="10" s="1" a="1"/>
  <c r="R18" i="10" s="1"/>
  <c r="Q411" i="10"/>
  <c r="R411" i="10" s="1" a="1"/>
  <c r="R411" i="10" s="1"/>
  <c r="Q577" i="10"/>
  <c r="R577" i="10" s="1" a="1"/>
  <c r="R577" i="10" s="1"/>
  <c r="O38" i="17"/>
  <c r="O77" i="17"/>
  <c r="O124" i="17"/>
  <c r="O235" i="17"/>
  <c r="O257" i="17"/>
  <c r="O393" i="17"/>
  <c r="O405" i="17"/>
  <c r="O314" i="17"/>
  <c r="O389" i="17"/>
  <c r="T2" i="22"/>
  <c r="T21" i="22"/>
  <c r="T55" i="22"/>
  <c r="T84" i="22"/>
  <c r="T113" i="22"/>
  <c r="T179" i="22"/>
  <c r="T181" i="22"/>
  <c r="O17" i="17"/>
  <c r="O122" i="17"/>
  <c r="O80" i="17"/>
  <c r="O188" i="17"/>
  <c r="O185" i="17"/>
  <c r="O497" i="17"/>
  <c r="O550" i="17"/>
  <c r="O472"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7" i="22"/>
  <c r="W147" i="22" s="1" a="1"/>
  <c r="W147"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69" i="22"/>
  <c r="W169" i="22" s="1" a="1"/>
  <c r="W169"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7" i="22"/>
  <c r="W197" i="22" s="1" a="1"/>
  <c r="W197" i="22" s="1"/>
  <c r="U111" i="22"/>
  <c r="W111" i="22" s="1" a="1"/>
  <c r="W111"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3" i="22"/>
  <c r="W153" i="22" s="1" a="1"/>
  <c r="W153" i="22" s="1"/>
  <c r="U104" i="22"/>
  <c r="W104" i="22" s="1" a="1"/>
  <c r="W104"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7" i="22"/>
  <c r="W157" i="22" s="1" a="1"/>
  <c r="W157"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5" i="22"/>
  <c r="W175" i="22" s="1" a="1"/>
  <c r="W175"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6" i="22"/>
  <c r="W146" i="22" s="1" a="1"/>
  <c r="W146"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7" i="22"/>
  <c r="W107" i="22" s="1" a="1"/>
  <c r="W107"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0" i="22"/>
  <c r="W140" i="22" s="1" a="1"/>
  <c r="W140"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7" i="22"/>
  <c r="W117" i="22" s="1" a="1"/>
  <c r="W117"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5" i="22"/>
  <c r="W145" i="22" s="1" a="1"/>
  <c r="W145"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5" i="22"/>
  <c r="W135" i="22" s="1" a="1"/>
  <c r="W135"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0" i="17"/>
  <c r="O611" i="17"/>
  <c r="O644" i="17"/>
  <c r="O303" i="17"/>
  <c r="O448" i="17"/>
  <c r="O458" i="17"/>
  <c r="O495" i="17"/>
  <c r="O491" i="17"/>
  <c r="O519" i="17"/>
  <c r="O356" i="17"/>
  <c r="O415" i="17"/>
  <c r="O475" i="17"/>
  <c r="O511" i="17"/>
  <c r="O214" i="17"/>
  <c r="O233" i="17"/>
  <c r="O232" i="17"/>
  <c r="O221" i="17"/>
  <c r="O219" i="17"/>
  <c r="O164" i="17"/>
  <c r="O155" i="17"/>
  <c r="O85" i="17"/>
  <c r="O101" i="17"/>
  <c r="O110" i="17"/>
  <c r="O62" i="17"/>
  <c r="O5" i="17"/>
  <c r="O48" i="17"/>
  <c r="O35" i="17"/>
  <c r="O19" i="17"/>
  <c r="O622" i="17"/>
  <c r="O598" i="17"/>
  <c r="O339" i="17"/>
  <c r="O492" i="17"/>
  <c r="O282" i="17"/>
  <c r="O531" i="17"/>
  <c r="O559" i="17"/>
  <c r="O279" i="17"/>
  <c r="O352" i="17"/>
  <c r="O419" i="17"/>
  <c r="O502" i="17"/>
  <c r="O553" i="17"/>
  <c r="O313" i="17"/>
  <c r="O230" i="17"/>
  <c r="O167" i="17"/>
  <c r="O256" i="17"/>
  <c r="O253" i="17"/>
  <c r="O239" i="17"/>
  <c r="O153" i="17"/>
  <c r="O88" i="17"/>
  <c r="O100" i="17"/>
  <c r="O117" i="17"/>
  <c r="O126" i="17"/>
  <c r="O76" i="17"/>
  <c r="O49" i="17"/>
  <c r="O32" i="17"/>
  <c r="O20" i="17"/>
  <c r="O3" i="17"/>
  <c r="O627" i="17"/>
  <c r="O667" i="17"/>
  <c r="O604" i="17"/>
  <c r="O416" i="17"/>
  <c r="O564" i="17"/>
  <c r="O385" i="17"/>
  <c r="O413" i="17"/>
  <c r="O409" i="17"/>
  <c r="O455" i="17"/>
  <c r="O291" i="17"/>
  <c r="O538" i="17"/>
  <c r="O411" i="17"/>
  <c r="O494"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2" i="17"/>
  <c r="O379" i="17"/>
  <c r="O401" i="17"/>
  <c r="O373" i="17"/>
  <c r="O399" i="17"/>
  <c r="O281" i="17"/>
  <c r="O396" i="17"/>
  <c r="O640" i="17"/>
  <c r="T16" i="22"/>
  <c r="T29" i="22"/>
  <c r="T42" i="22"/>
  <c r="T56" i="22"/>
  <c r="T82" i="22"/>
  <c r="T104" i="22"/>
  <c r="T110" i="22"/>
  <c r="T169" i="22"/>
  <c r="O50" i="17"/>
  <c r="O18" i="17"/>
  <c r="O72" i="17"/>
  <c r="O87" i="17"/>
  <c r="O92" i="17"/>
  <c r="O143" i="17"/>
  <c r="O190" i="17"/>
  <c r="O248" i="17"/>
  <c r="O262" i="17"/>
  <c r="O287" i="17"/>
  <c r="O558" i="17"/>
  <c r="O546" i="17"/>
  <c r="O381" i="17"/>
  <c r="O308" i="17"/>
  <c r="O376" i="17"/>
  <c r="O633" i="17"/>
  <c r="T183" i="22"/>
  <c r="T194" i="22"/>
  <c r="T166" i="22"/>
  <c r="T171" i="22"/>
  <c r="T159" i="22"/>
  <c r="T122" i="22"/>
  <c r="T145" i="22"/>
  <c r="T105" i="22"/>
  <c r="T144" i="22"/>
  <c r="T123" i="22"/>
  <c r="T77" i="22"/>
  <c r="T76" i="22"/>
  <c r="T85" i="22"/>
  <c r="T62" i="22"/>
  <c r="T47" i="22"/>
  <c r="T26" i="22"/>
  <c r="T49" i="22"/>
  <c r="T20" i="22"/>
  <c r="T13" i="22"/>
  <c r="T192" i="22"/>
  <c r="T197" i="22"/>
  <c r="T161" i="22"/>
  <c r="T173" i="22"/>
  <c r="T93" i="22"/>
  <c r="T138" i="22"/>
  <c r="T102" i="22"/>
  <c r="T120" i="22"/>
  <c r="T100" i="22"/>
  <c r="T139" i="22"/>
  <c r="T74" i="22"/>
  <c r="T88" i="22"/>
  <c r="T3" i="22"/>
  <c r="T51" i="22"/>
  <c r="T46" i="22"/>
  <c r="T40" i="22"/>
  <c r="T33" i="22"/>
  <c r="T18" i="22"/>
  <c r="T9" i="22"/>
  <c r="T15" i="22"/>
  <c r="T186" i="22"/>
  <c r="T158" i="22"/>
  <c r="T160" i="22"/>
  <c r="T168" i="22"/>
  <c r="T111" i="22"/>
  <c r="T133" i="22"/>
  <c r="T95" i="22"/>
  <c r="T136" i="22"/>
  <c r="T112" i="22"/>
  <c r="T65" i="22"/>
  <c r="T70" i="22"/>
  <c r="T79" i="22"/>
  <c r="T59" i="22"/>
  <c r="T43" i="22"/>
  <c r="T34" i="22"/>
  <c r="T28" i="22"/>
  <c r="T19" i="22"/>
  <c r="T190" i="22"/>
  <c r="T162" i="22"/>
  <c r="T172" i="22"/>
  <c r="T147" i="22"/>
  <c r="T115" i="22"/>
  <c r="T137" i="22"/>
  <c r="T97" i="22"/>
  <c r="T140" i="22"/>
  <c r="T116" i="22"/>
  <c r="T69" i="22"/>
  <c r="T72" i="22"/>
  <c r="T83" i="22"/>
  <c r="T63" i="22"/>
  <c r="T27" i="22"/>
  <c r="T30" i="22"/>
  <c r="T53" i="22"/>
  <c r="T23" i="22"/>
  <c r="T5" i="22"/>
  <c r="O24" i="17"/>
  <c r="O22" i="17"/>
  <c r="O68" i="17"/>
  <c r="O133" i="17"/>
  <c r="O119" i="17"/>
  <c r="O149" i="17"/>
  <c r="O186" i="17"/>
  <c r="O244" i="17"/>
  <c r="O254" i="17"/>
  <c r="O471" i="17"/>
  <c r="O461" i="17"/>
  <c r="O526" i="17"/>
  <c r="O537" i="17"/>
  <c r="O350" i="17"/>
  <c r="O544" i="17"/>
  <c r="O327" i="17"/>
  <c r="O641" i="17"/>
  <c r="T10" i="22"/>
  <c r="T41" i="22"/>
  <c r="T31" i="22"/>
  <c r="T66" i="22"/>
  <c r="T81" i="22"/>
  <c r="T91" i="22"/>
  <c r="T92" i="22"/>
  <c r="T167" i="22"/>
  <c r="T178" i="22"/>
  <c r="O28" i="17"/>
  <c r="O33" i="17"/>
  <c r="O67" i="17"/>
  <c r="O113" i="17"/>
  <c r="O115" i="17"/>
  <c r="O142" i="17"/>
  <c r="O178" i="17"/>
  <c r="O208" i="17"/>
  <c r="O226" i="17"/>
  <c r="O462" i="17"/>
  <c r="O438" i="17"/>
  <c r="O341" i="17"/>
  <c r="O395" i="17"/>
  <c r="O522" i="17"/>
  <c r="O540" i="17"/>
  <c r="O323" i="17"/>
  <c r="O657" i="17"/>
  <c r="T8" i="22"/>
  <c r="T32" i="22"/>
  <c r="T39" i="22"/>
  <c r="T71" i="22"/>
  <c r="T58" i="22"/>
  <c r="T128" i="22"/>
  <c r="T129" i="22"/>
  <c r="T156" i="22"/>
  <c r="T150"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6" i="22"/>
  <c r="W186" i="22" s="1" a="1"/>
  <c r="W186" i="22" s="1"/>
  <c r="U163" i="22"/>
  <c r="W163" i="22" s="1" a="1"/>
  <c r="W163" i="22" s="1"/>
  <c r="U152" i="22"/>
  <c r="W152" i="22" s="1" a="1"/>
  <c r="W152" i="22" s="1"/>
  <c r="U119" i="22"/>
  <c r="W119" i="22" s="1" a="1"/>
  <c r="W119" i="22" s="1"/>
  <c r="U109" i="22"/>
  <c r="W109" i="22" s="1" a="1"/>
  <c r="W109" i="22" s="1"/>
  <c r="U143" i="22"/>
  <c r="W143" i="22" s="1" a="1"/>
  <c r="W143"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3" i="22"/>
  <c r="W193" i="22" s="1" a="1"/>
  <c r="W193" i="22" s="1"/>
  <c r="U167" i="22"/>
  <c r="W167" i="22" s="1" a="1"/>
  <c r="W167" i="22" s="1"/>
  <c r="U164" i="22"/>
  <c r="W164" i="22" s="1" a="1"/>
  <c r="W164" i="22" s="1"/>
  <c r="U96" i="22"/>
  <c r="W96" i="22" s="1" a="1"/>
  <c r="W96" i="22" s="1"/>
  <c r="U113" i="22"/>
  <c r="W113" i="22" s="1" a="1"/>
  <c r="W113"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1" i="22"/>
  <c r="W161" i="22" s="1" a="1"/>
  <c r="W161" i="22" s="1"/>
  <c r="U150" i="22"/>
  <c r="W150" i="22" s="1" a="1"/>
  <c r="W150" i="22" s="1"/>
  <c r="U179" i="22"/>
  <c r="W179" i="22" s="1" a="1"/>
  <c r="W179" i="22" s="1"/>
  <c r="U141" i="22"/>
  <c r="W141" i="22" s="1" a="1"/>
  <c r="W141" i="22" s="1"/>
  <c r="U100" i="22"/>
  <c r="W100" i="22" s="1" a="1"/>
  <c r="W100"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5" i="22"/>
  <c r="W105" i="22" s="1" a="1"/>
  <c r="W105"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4" i="22"/>
  <c r="W184" i="22" s="1" a="1"/>
  <c r="W184" i="22" s="1"/>
  <c r="U115" i="22"/>
  <c r="W115" i="22" s="1" a="1"/>
  <c r="W115" i="22" s="1"/>
  <c r="U108" i="22"/>
  <c r="W108" i="22" s="1" a="1"/>
  <c r="W108"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2" i="22"/>
  <c r="W182" i="22" s="1" a="1"/>
  <c r="W182" i="22" s="1"/>
  <c r="U174" i="22"/>
  <c r="W174" i="22" s="1" a="1"/>
  <c r="W174" i="22" s="1"/>
  <c r="U129" i="22"/>
  <c r="W129" i="22" s="1" a="1"/>
  <c r="W129" i="22" s="1"/>
  <c r="U127" i="22"/>
  <c r="W127" i="22" s="1" a="1"/>
  <c r="W127"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5" i="17"/>
  <c r="O430" i="17"/>
  <c r="O489" i="17"/>
  <c r="O362" i="17"/>
  <c r="O429" i="17"/>
  <c r="O506" i="17"/>
  <c r="O378" i="17"/>
  <c r="O453" i="17"/>
  <c r="O533" i="17"/>
  <c r="O382" i="17"/>
  <c r="O505" i="17"/>
  <c r="O364" i="17"/>
  <c r="O509" i="17"/>
  <c r="O359" i="17"/>
  <c r="O481" i="17"/>
  <c r="O333" i="17"/>
  <c r="O304" i="17"/>
  <c r="O536" i="17"/>
  <c r="O468" i="17"/>
  <c r="O380" i="17"/>
  <c r="O307" i="17"/>
  <c r="O602" i="17"/>
  <c r="O590" i="17"/>
  <c r="O648" i="17"/>
  <c r="O653" i="17"/>
  <c r="O642" i="17"/>
  <c r="O631" i="17"/>
  <c r="T187"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8" i="17"/>
  <c r="O567" i="17"/>
  <c r="O375" i="17"/>
  <c r="O457" i="17"/>
  <c r="O557" i="17"/>
  <c r="O406" i="17"/>
  <c r="O483" i="17"/>
  <c r="O340" i="17"/>
  <c r="O493" i="17"/>
  <c r="O501" i="17"/>
  <c r="O360" i="17"/>
  <c r="O482" i="17"/>
  <c r="O334" i="17"/>
  <c r="O486" i="17"/>
  <c r="O320" i="17"/>
  <c r="O435" i="17"/>
  <c r="O299" i="17"/>
  <c r="O289" i="17"/>
  <c r="O524" i="17"/>
  <c r="O444" i="17"/>
  <c r="O372" i="17"/>
  <c r="O288" i="17"/>
  <c r="O597" i="17"/>
  <c r="O674" i="17"/>
  <c r="O675" i="17"/>
  <c r="O662" i="17"/>
  <c r="O659" i="17"/>
  <c r="T188"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2" i="17"/>
  <c r="O549" i="17"/>
  <c r="O367" i="17"/>
  <c r="O443" i="17"/>
  <c r="O543" i="17"/>
  <c r="O397" i="17"/>
  <c r="O442" i="17"/>
  <c r="O317" i="17"/>
  <c r="O374" i="17"/>
  <c r="O478" i="17"/>
  <c r="O330" i="17"/>
  <c r="O459" i="17"/>
  <c r="O310" i="17"/>
  <c r="O445" i="17"/>
  <c r="O563" i="17"/>
  <c r="O426" i="17"/>
  <c r="O294" i="17"/>
  <c r="O285" i="17"/>
  <c r="O516" i="17"/>
  <c r="O432" i="17"/>
  <c r="O353" i="17"/>
  <c r="O284" i="17"/>
  <c r="O593" i="17"/>
  <c r="O686" i="17"/>
  <c r="O683" i="17"/>
  <c r="O684" i="17"/>
  <c r="O669" i="17"/>
  <c r="O663" i="17"/>
  <c r="T180"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8" i="17"/>
  <c r="O517" i="17"/>
  <c r="O562" i="17"/>
  <c r="O434" i="17"/>
  <c r="O534" i="17"/>
  <c r="O547" i="17"/>
  <c r="O433" i="17"/>
  <c r="O301" i="17"/>
  <c r="O366" i="17"/>
  <c r="O469" i="17"/>
  <c r="O321" i="17"/>
  <c r="O450" i="17"/>
  <c r="O295" i="17"/>
  <c r="O431" i="17"/>
  <c r="O554" i="17"/>
  <c r="O417" i="17"/>
  <c r="O283" i="17"/>
  <c r="O572" i="17"/>
  <c r="O500" i="17"/>
  <c r="O428" i="17"/>
  <c r="O347" i="17"/>
  <c r="O276" i="17"/>
  <c r="O600" i="17"/>
  <c r="O620" i="17"/>
  <c r="O613" i="17"/>
  <c r="O688" i="17"/>
  <c r="O673" i="17"/>
  <c r="O682" i="17"/>
  <c r="O589" i="17"/>
  <c r="O584" i="17"/>
  <c r="O628" i="17"/>
  <c r="O617" i="17"/>
  <c r="O618" i="17"/>
  <c r="O607" i="17"/>
  <c r="O687"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7" i="22"/>
  <c r="T90" i="22"/>
  <c r="T117" i="22"/>
  <c r="T106" i="22"/>
  <c r="T121" i="22"/>
  <c r="T107" i="22"/>
  <c r="T176" i="22"/>
  <c r="T155" i="22"/>
  <c r="T174" i="22"/>
  <c r="T185" i="22"/>
  <c r="T196"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8" i="22"/>
  <c r="W188" i="22" s="1" a="1"/>
  <c r="W188" i="22" s="1"/>
  <c r="U191" i="22"/>
  <c r="W191" i="22" s="1" a="1"/>
  <c r="W191" i="22" s="1"/>
  <c r="U198" i="22"/>
  <c r="W198" i="22" s="1" a="1"/>
  <c r="W198" i="22" s="1"/>
  <c r="U177" i="22"/>
  <c r="W177" i="22" s="1" a="1"/>
  <c r="W177" i="22" s="1"/>
  <c r="U151" i="22"/>
  <c r="W151" i="22" s="1" a="1"/>
  <c r="W151" i="22" s="1"/>
  <c r="U154" i="22"/>
  <c r="W154" i="22" s="1" a="1"/>
  <c r="W154" i="22" s="1"/>
  <c r="U168" i="22"/>
  <c r="W168" i="22" s="1" a="1"/>
  <c r="W168" i="22" s="1"/>
  <c r="U89" i="22"/>
  <c r="W89" i="22" s="1" a="1"/>
  <c r="W89" i="22" s="1"/>
  <c r="U103" i="22"/>
  <c r="W103" i="22" s="1" a="1"/>
  <c r="W103" i="22" s="1"/>
  <c r="U122" i="22"/>
  <c r="W122" i="22" s="1" a="1"/>
  <c r="W122" i="22" s="1"/>
  <c r="U142" i="22"/>
  <c r="W142" i="22" s="1" a="1"/>
  <c r="W142" i="22" s="1"/>
  <c r="U125" i="22"/>
  <c r="U91" i="22"/>
  <c r="W91" i="22" s="1" a="1"/>
  <c r="W91" i="22" s="1"/>
  <c r="U101" i="22"/>
  <c r="W101" i="22" s="1" a="1"/>
  <c r="W101" i="22" s="1"/>
  <c r="U139" i="22"/>
  <c r="W139" i="22" s="1" a="1"/>
  <c r="W139"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5" i="22"/>
  <c r="W195" i="22" s="1" a="1"/>
  <c r="W195" i="22" s="1"/>
  <c r="U181" i="22"/>
  <c r="W181" i="22" s="1" a="1"/>
  <c r="W181" i="22" s="1"/>
  <c r="U180" i="22"/>
  <c r="W180" i="22" s="1" a="1"/>
  <c r="W180" i="22" s="1"/>
  <c r="U160" i="22"/>
  <c r="W160" i="22" s="1" a="1"/>
  <c r="W160" i="22" s="1"/>
  <c r="U158" i="22"/>
  <c r="W158" i="22" s="1" a="1"/>
  <c r="W158" i="22" s="1"/>
  <c r="U178" i="22"/>
  <c r="W178" i="22" s="1" a="1"/>
  <c r="W178" i="22" s="1"/>
  <c r="U173" i="22"/>
  <c r="W173" i="22" s="1" a="1"/>
  <c r="W173" i="22" s="1"/>
  <c r="U155" i="22"/>
  <c r="W155" i="22" s="1" a="1"/>
  <c r="W155" i="22" s="1"/>
  <c r="U126" i="22"/>
  <c r="W126" i="22" s="1" a="1"/>
  <c r="W126" i="22" s="1"/>
  <c r="U92" i="22"/>
  <c r="W92" i="22" s="1" a="1"/>
  <c r="W92" i="22" s="1"/>
  <c r="U110" i="22"/>
  <c r="W110" i="22" s="1" a="1"/>
  <c r="W110" i="22" s="1"/>
  <c r="U136" i="22"/>
  <c r="W136" i="22" s="1" a="1"/>
  <c r="W136" i="22" s="1"/>
  <c r="U120" i="22"/>
  <c r="W120" i="22" s="1" a="1"/>
  <c r="W120" i="22" s="1"/>
  <c r="U94" i="22"/>
  <c r="W94" i="22" s="1" a="1"/>
  <c r="W94" i="22" s="1"/>
  <c r="U116" i="22"/>
  <c r="W116" i="22" s="1" a="1"/>
  <c r="W116"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2" i="22"/>
  <c r="W192" i="22" s="1" a="1"/>
  <c r="W192" i="22" s="1"/>
  <c r="U172" i="22"/>
  <c r="W172" i="22" s="1" a="1"/>
  <c r="W172" i="22" s="1"/>
  <c r="U170" i="22"/>
  <c r="W170" i="22" s="1" a="1"/>
  <c r="W170" i="22" s="1"/>
  <c r="U148" i="22"/>
  <c r="W148" i="22" s="1" a="1"/>
  <c r="W148" i="22" s="1"/>
  <c r="U171" i="22"/>
  <c r="W171" i="22" s="1" a="1"/>
  <c r="W171" i="22" s="1"/>
  <c r="U98" i="22"/>
  <c r="W98" i="22" s="1" a="1"/>
  <c r="W98" i="22" s="1"/>
  <c r="U121" i="22"/>
  <c r="W121" i="22" s="1" a="1"/>
  <c r="W121" i="22" s="1"/>
  <c r="U132" i="22"/>
  <c r="W132" i="22" s="1" a="1"/>
  <c r="W132" i="22" s="1"/>
  <c r="U123" i="22"/>
  <c r="W123" i="22" s="1" a="1"/>
  <c r="W123"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0" i="22"/>
  <c r="W190" i="22" s="1" a="1"/>
  <c r="W190" i="22" s="1"/>
  <c r="U159" i="22"/>
  <c r="W159" i="22" s="1" a="1"/>
  <c r="W159" i="22" s="1"/>
  <c r="U99" i="22"/>
  <c r="W99" i="22" s="1" a="1"/>
  <c r="W99" i="22" s="1"/>
  <c r="U130" i="22"/>
  <c r="W130" i="22" s="1" a="1"/>
  <c r="W130" i="22" s="1"/>
  <c r="U102" i="22"/>
  <c r="W102" i="22" s="1" a="1"/>
  <c r="W102" i="22" s="1"/>
  <c r="U133" i="22"/>
  <c r="W133" i="22" s="1" a="1"/>
  <c r="W133" i="22" s="1"/>
  <c r="U124" i="22"/>
  <c r="W124" i="22" s="1" a="1"/>
  <c r="W124"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6" i="22"/>
  <c r="W196" i="22" s="1" a="1"/>
  <c r="W196" i="22" s="1"/>
  <c r="U194" i="22"/>
  <c r="W194" i="22" s="1" a="1"/>
  <c r="W194" i="22" s="1"/>
  <c r="U149" i="22"/>
  <c r="W149" i="22" s="1" a="1"/>
  <c r="W149" i="22" s="1"/>
  <c r="U162" i="22"/>
  <c r="W162" i="22" s="1" a="1"/>
  <c r="W162" i="22" s="1"/>
  <c r="U165" i="22"/>
  <c r="W165" i="22" s="1" a="1"/>
  <c r="W165" i="22" s="1"/>
  <c r="U134" i="22"/>
  <c r="W134" i="22" s="1" a="1"/>
  <c r="W134" i="22" s="1"/>
  <c r="U106" i="22"/>
  <c r="W106" i="22" s="1" a="1"/>
  <c r="W106" i="22" s="1"/>
  <c r="U137" i="22"/>
  <c r="W137" i="22" s="1" a="1"/>
  <c r="W137" i="22" s="1"/>
  <c r="U97" i="22"/>
  <c r="W97" i="22" s="1" a="1"/>
  <c r="W97" i="22" s="1"/>
  <c r="U128" i="22"/>
  <c r="W128" i="22" s="1" a="1"/>
  <c r="W128" i="22" s="1"/>
  <c r="U112" i="22"/>
  <c r="W112" i="22" s="1" a="1"/>
  <c r="W112"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1" i="22"/>
  <c r="W131" i="22" s="1" a="1"/>
  <c r="W131" i="22" s="1"/>
  <c r="U144" i="22"/>
  <c r="W144" i="22" s="1" a="1"/>
  <c r="W144" i="22" s="1"/>
  <c r="U95" i="22"/>
  <c r="W95" i="22" s="1" a="1"/>
  <c r="W95" i="22" s="1"/>
  <c r="U118" i="22"/>
  <c r="W118" i="22" s="1" a="1"/>
  <c r="W118" i="22" s="1"/>
  <c r="U138" i="22"/>
  <c r="W138" i="22" s="1" a="1"/>
  <c r="W138" i="22" s="1"/>
  <c r="U156" i="22"/>
  <c r="W156" i="22" s="1" a="1"/>
  <c r="W156" i="22" s="1"/>
  <c r="U166" i="22"/>
  <c r="W166" i="22" s="1" a="1"/>
  <c r="W166" i="22" s="1"/>
  <c r="U176" i="22"/>
  <c r="W176" i="22" s="1" a="1"/>
  <c r="W176" i="22" s="1"/>
  <c r="U189" i="22"/>
  <c r="W189" i="22" s="1" a="1"/>
  <c r="W189" i="22" s="1"/>
  <c r="U187" i="22"/>
  <c r="W187" i="22" s="1" a="1"/>
  <c r="W187"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4" i="22"/>
  <c r="W114" i="22" s="1" a="1"/>
  <c r="W114" i="22" s="1"/>
  <c r="U185" i="22"/>
  <c r="W185" i="22" s="1" a="1"/>
  <c r="W185" i="22" s="1"/>
  <c r="U183" i="22"/>
  <c r="W183" i="22" s="1" a="1"/>
  <c r="W183" i="22" s="1"/>
  <c r="O484" i="17"/>
  <c r="O436" i="17"/>
  <c r="O388" i="17"/>
  <c r="O343" i="17"/>
  <c r="O292" i="17"/>
  <c r="O588" i="17"/>
  <c r="O585" i="17"/>
  <c r="O574" i="17"/>
  <c r="O632" i="17"/>
  <c r="O679" i="17"/>
  <c r="O649" i="17"/>
  <c r="O606" i="17"/>
  <c r="O658" i="17"/>
  <c r="O619" i="17"/>
  <c r="O666"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7" i="17"/>
  <c r="O439" i="17"/>
  <c r="O521" i="17"/>
  <c r="O402" i="17"/>
  <c r="O525" i="17"/>
  <c r="O383" i="17"/>
  <c r="O451" i="17"/>
  <c r="O539" i="17"/>
  <c r="O551" i="17"/>
  <c r="O414" i="17"/>
  <c r="O555" i="17"/>
  <c r="O427" i="17"/>
  <c r="O305" i="17"/>
  <c r="O454" i="17"/>
  <c r="O338" i="17"/>
  <c r="O467" i="17"/>
  <c r="O342" i="17"/>
  <c r="O316" i="17"/>
  <c r="O560" i="17"/>
  <c r="O508" i="17"/>
  <c r="O464" i="17"/>
  <c r="O412" i="17"/>
  <c r="O365" i="17"/>
  <c r="O319" i="17"/>
  <c r="O275" i="17"/>
  <c r="O578" i="17"/>
  <c r="O599" i="17"/>
  <c r="O608" i="17"/>
  <c r="O660" i="17"/>
  <c r="O621" i="17"/>
  <c r="O672" i="17"/>
  <c r="O634" i="17"/>
  <c r="O681" i="17"/>
  <c r="O643" i="17"/>
  <c r="T6" i="15"/>
  <c r="T23" i="15"/>
  <c r="T7" i="15"/>
  <c r="T32" i="15"/>
  <c r="T43" i="15"/>
  <c r="T52" i="15"/>
  <c r="O556" i="17"/>
  <c r="O504" i="17"/>
  <c r="O452" i="17"/>
  <c r="O408" i="17"/>
  <c r="O357" i="17"/>
  <c r="O311" i="17"/>
  <c r="O580" i="17"/>
  <c r="O577" i="17"/>
  <c r="O575" i="17"/>
  <c r="O612" i="17"/>
  <c r="O664" i="17"/>
  <c r="O629" i="17"/>
  <c r="O676" i="17"/>
  <c r="O638" i="17"/>
  <c r="O689" i="17"/>
  <c r="O647"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5" i="17"/>
  <c r="O358" i="17"/>
  <c r="O466" i="17"/>
  <c r="O371" i="17"/>
  <c r="O470" i="17"/>
  <c r="O570" i="17"/>
  <c r="O465" i="17"/>
  <c r="O370" i="17"/>
  <c r="O286" i="17"/>
  <c r="O479" i="17"/>
  <c r="O542" i="17"/>
  <c r="O446" i="17"/>
  <c r="O351" i="17"/>
  <c r="O514" i="17"/>
  <c r="O418" i="17"/>
  <c r="O325" i="17"/>
  <c r="O518" i="17"/>
  <c r="O422" i="17"/>
  <c r="O329" i="17"/>
  <c r="O499" i="17"/>
  <c r="O394" i="17"/>
  <c r="O309" i="17"/>
  <c r="O312" i="17"/>
  <c r="O568" i="17"/>
  <c r="O532" i="17"/>
  <c r="O496" i="17"/>
  <c r="O460" i="17"/>
  <c r="O420" i="17"/>
  <c r="O384" i="17"/>
  <c r="O349" i="17"/>
  <c r="O315" i="17"/>
  <c r="O280" i="17"/>
  <c r="O603" i="17"/>
  <c r="O596" i="17"/>
  <c r="O583" i="17"/>
  <c r="O678" i="17"/>
  <c r="O636" i="17"/>
  <c r="O671" i="17"/>
  <c r="O625" i="17"/>
  <c r="O661" i="17"/>
  <c r="O610" i="17"/>
  <c r="O650" i="17"/>
  <c r="O685" i="17"/>
  <c r="O635" i="17"/>
  <c r="O655" i="17"/>
  <c r="O623" i="17"/>
  <c r="O677" i="17"/>
  <c r="O646" i="17"/>
  <c r="O614" i="17"/>
  <c r="O668" i="17"/>
  <c r="O637" i="17"/>
  <c r="O605" i="17"/>
  <c r="O656" i="17"/>
  <c r="O624" i="17"/>
  <c r="O541" i="17"/>
  <c r="O591" i="17"/>
  <c r="O601" i="17"/>
  <c r="O587" i="17"/>
  <c r="O581" i="17"/>
  <c r="O300" i="17"/>
  <c r="O331" i="17"/>
  <c r="O361" i="17"/>
  <c r="O392" i="17"/>
  <c r="O424" i="17"/>
  <c r="O456" i="17"/>
  <c r="O488" i="17"/>
  <c r="O520" i="17"/>
  <c r="O552" i="17"/>
  <c r="O293" i="17"/>
  <c r="O277" i="17"/>
  <c r="O324" i="17"/>
  <c r="O403" i="17"/>
  <c r="O490" i="17"/>
  <c r="O346" i="17"/>
  <c r="O390" i="17"/>
  <c r="O477" i="17"/>
  <c r="O573" i="17"/>
  <c r="O355" i="17"/>
  <c r="O441" i="17"/>
  <c r="O523" i="17"/>
  <c r="O344" i="17"/>
  <c r="O423" i="17"/>
  <c r="O510" i="17"/>
  <c r="O345" i="17"/>
  <c r="O571" i="17"/>
  <c r="O306" i="17"/>
  <c r="O387" i="17"/>
  <c r="O474" i="17"/>
  <c r="O561" i="17"/>
  <c r="O447" i="17"/>
  <c r="O566" i="17"/>
  <c r="O425" i="17"/>
  <c r="O507" i="17"/>
  <c r="O398" i="17"/>
  <c r="O503" i="17"/>
  <c r="O298" i="17"/>
  <c r="O177" i="17"/>
  <c r="O206" i="17"/>
  <c r="O238" i="17"/>
  <c r="O270" i="17"/>
  <c r="O249" i="17"/>
  <c r="O187" i="17"/>
  <c r="O220" i="17"/>
  <c r="O252" i="17"/>
  <c r="O180" i="17"/>
  <c r="O217" i="17"/>
  <c r="O166" i="17"/>
  <c r="O198" i="17"/>
  <c r="O231" i="17"/>
  <c r="O263" i="17"/>
  <c r="O156" i="17"/>
  <c r="O157" i="17"/>
  <c r="O158" i="17"/>
  <c r="O163" i="17"/>
  <c r="O107" i="17"/>
  <c r="O81" i="17"/>
  <c r="O116" i="17"/>
  <c r="O326" i="17"/>
  <c r="O421" i="17"/>
  <c r="O336" i="17"/>
  <c r="O487" i="17"/>
  <c r="O391" i="17"/>
  <c r="O569" i="17"/>
  <c r="O473" i="17"/>
  <c r="O377" i="17"/>
  <c r="O290" i="17"/>
  <c r="O463" i="17"/>
  <c r="O368" i="17"/>
  <c r="O545" i="17"/>
  <c r="O449" i="17"/>
  <c r="O354" i="17"/>
  <c r="O278" i="17"/>
  <c r="O297" i="17"/>
  <c r="O548" i="17"/>
  <c r="O512" i="17"/>
  <c r="O476" i="17"/>
  <c r="O440" i="17"/>
  <c r="O404" i="17"/>
  <c r="O369" i="17"/>
  <c r="O335" i="17"/>
  <c r="O296" i="17"/>
  <c r="O579" i="17"/>
  <c r="O586" i="17"/>
  <c r="O592" i="17"/>
  <c r="O582" i="17"/>
  <c r="O616" i="17"/>
  <c r="O652" i="17"/>
  <c r="O609" i="17"/>
  <c r="O645" i="17"/>
  <c r="O680" i="17"/>
  <c r="O630" i="17"/>
  <c r="O665" i="17"/>
  <c r="O615" i="17"/>
  <c r="O651" i="17"/>
  <c r="T114" i="22"/>
  <c r="T141" i="22"/>
  <c r="T134" i="22"/>
  <c r="T103" i="22"/>
  <c r="T151" i="22"/>
  <c r="T165" i="22"/>
  <c r="T152" i="22"/>
  <c r="T170" i="22"/>
  <c r="T193" i="22"/>
  <c r="T182" i="22"/>
  <c r="T184" i="22"/>
  <c r="T132" i="22"/>
  <c r="T101" i="22"/>
  <c r="T98" i="22"/>
  <c r="T125" i="22"/>
  <c r="T119" i="22"/>
  <c r="T89" i="22"/>
  <c r="T164" i="22"/>
  <c r="T163" i="22"/>
  <c r="T153" i="22"/>
  <c r="T154" i="22"/>
  <c r="T198" i="22"/>
  <c r="C550" i="22" l="1"/>
  <c r="D549" i="22"/>
  <c r="C496" i="22"/>
  <c r="D495" i="22"/>
  <c r="W125" i="22" a="1"/>
  <c r="W125" i="22" s="1"/>
  <c r="Q38" i="12"/>
  <c r="P38" i="12"/>
  <c r="O38" i="12"/>
  <c r="P36" i="12"/>
  <c r="O36" i="12"/>
  <c r="P37" i="12"/>
  <c r="Q37" i="12"/>
  <c r="O37" i="12"/>
  <c r="C551" i="22" l="1"/>
  <c r="D550" i="22"/>
  <c r="C497" i="22"/>
  <c r="D496" i="22"/>
  <c r="C552" i="22" l="1"/>
  <c r="D551" i="22"/>
  <c r="C498" i="22"/>
  <c r="D497" i="22"/>
  <c r="D552" i="22" l="1"/>
  <c r="C553" i="22"/>
  <c r="C499" i="22"/>
  <c r="D498" i="22"/>
  <c r="D553" i="22" l="1"/>
  <c r="C554" i="22"/>
  <c r="C500" i="22"/>
  <c r="C501" i="22" s="1"/>
  <c r="D499" i="22"/>
  <c r="C555" i="22" l="1"/>
  <c r="D554" i="22"/>
  <c r="D501" i="22"/>
  <c r="D502" i="22" s="1"/>
  <c r="C502" i="22"/>
  <c r="C503" i="22" s="1"/>
  <c r="C556" i="22" l="1"/>
  <c r="D555" i="22"/>
  <c r="C504" i="22"/>
  <c r="D503" i="22"/>
  <c r="C557" i="22" l="1"/>
  <c r="D556" i="22"/>
  <c r="C505" i="22"/>
  <c r="D504" i="22"/>
  <c r="D557" i="22" l="1"/>
  <c r="C558" i="22"/>
  <c r="D505" i="22"/>
  <c r="C506" i="22"/>
  <c r="C559" i="22" l="1"/>
  <c r="D559" i="22" s="1"/>
  <c r="D558" i="22"/>
  <c r="D506" i="22"/>
  <c r="C507" i="22"/>
  <c r="C508" i="22" l="1"/>
  <c r="D507" i="22"/>
  <c r="C509" i="22" l="1"/>
  <c r="D508" i="22"/>
  <c r="C510" i="22" l="1"/>
  <c r="D509" i="22"/>
  <c r="C511" i="22" l="1"/>
  <c r="C512" i="22" s="1"/>
  <c r="D510" i="22"/>
  <c r="D511"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<sst xmlns="http://schemas.openxmlformats.org/spreadsheetml/2006/main" count="62681" uniqueCount="17167">
  <si>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</si>
  <si>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</si>
  <si>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</si>
  <si>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</si>
  <si>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</si>
  <si>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</si>
  <si>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</si>
  <si>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</si>
  <si>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</si>
  <si>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</si>
  <si>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</si>
  <si>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</si>
  <si>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</si>
  <si>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</si>
  <si>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</si>
  <si>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</si>
  <si>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</si>
  <si>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</si>
  <si>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</si>
  <si>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</si>
  <si>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</si>
  <si>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</si>
  <si>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</si>
  <si>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</si>
  <si>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</si>
  <si>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</si>
  <si>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</si>
  <si>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</si>
  <si>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</si>
  <si>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</si>
  <si>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</si>
  <si>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</si>
  <si>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</si>
  <si>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</si>
  <si>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</si>
  <si>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</si>
  <si>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</si>
  <si>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</si>
  <si>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</si>
  <si>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</si>
  <si>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</si>
  <si>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</si>
  <si>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</si>
  <si>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</si>
  <si>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</si>
  <si>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</si>
  <si>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</si>
  <si>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</si>
  <si>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</si>
  <si>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</si>
  <si>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</si>
  <si>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</si>
  <si>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</si>
  <si>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</si>
  <si>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</si>
  <si>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</si>
  <si>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</si>
  <si>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</si>
  <si>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</si>
  <si>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</si>
  <si>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</si>
  <si>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</si>
  <si>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</si>
  <si>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</si>
  <si>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</si>
  <si>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</si>
  <si>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</si>
  <si>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</si>
  <si>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</si>
  <si>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</si>
  <si>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</si>
  <si>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</si>
  <si>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</si>
  <si>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</si>
  <si>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</si>
  <si>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</si>
  <si>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</si>
  <si>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</si>
  <si>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</si>
  <si>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</si>
  <si>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</si>
  <si>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</si>
  <si>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</si>
  <si>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</si>
  <si>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</si>
  <si>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</si>
  <si>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</si>
  <si>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</si>
  <si>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</si>
  <si>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</si>
  <si>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</si>
  <si>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</si>
  <si>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</si>
  <si>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</si>
  <si>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</si>
  <si>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</si>
  <si>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</si>
  <si>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</si>
  <si>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</si>
  <si>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</si>
  <si>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</si>
  <si>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</si>
  <si>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</si>
  <si>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</si>
  <si>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</si>
  <si>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</si>
  <si>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</si>
  <si>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</si>
  <si>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</si>
  <si>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</si>
  <si>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</si>
  <si>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</si>
  <si>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</si>
  <si>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</si>
  <si>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</si>
  <si>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</si>
  <si>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</si>
  <si>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</si>
  <si>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</si>
  <si>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</si>
  <si>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</si>
  <si>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</si>
  <si>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</si>
  <si>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</si>
  <si>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</si>
  <si>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</si>
  <si>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</si>
  <si>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</si>
  <si>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</si>
  <si>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</si>
  <si>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</si>
  <si>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</si>
  <si>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</si>
  <si>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</si>
  <si>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</si>
  <si>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</si>
  <si>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</si>
  <si>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</si>
  <si>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</si>
  <si>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</si>
  <si>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</si>
  <si>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</si>
  <si>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</si>
  <si>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</si>
  <si>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</si>
  <si>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</si>
  <si>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</si>
  <si>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</si>
  <si>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</si>
  <si>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</si>
  <si>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</si>
  <si>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</si>
  <si>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</si>
  <si>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</si>
  <si>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</si>
  <si>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</si>
  <si>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</si>
  <si>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</si>
  <si>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</si>
  <si>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</si>
  <si>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</si>
  <si>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</si>
  <si>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</si>
  <si>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</si>
  <si>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</si>
  <si>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</si>
  <si>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</si>
  <si>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</si>
  <si>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</si>
  <si>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</si>
  <si>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</si>
  <si>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</si>
  <si>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</si>
  <si>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</si>
  <si>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</si>
  <si>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</si>
  <si>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</si>
  <si>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</si>
  <si>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</si>
  <si>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</si>
  <si>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</si>
  <si>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</si>
  <si>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</si>
  <si>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</si>
  <si>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</si>
  <si>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</si>
  <si>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</si>
  <si>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</si>
  <si>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</si>
  <si>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</si>
  <si>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</si>
  <si>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</si>
  <si>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</si>
  <si>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</si>
  <si>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</si>
  <si>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</si>
  <si>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</si>
  <si>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</si>
  <si>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</si>
  <si>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</si>
  <si>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</si>
  <si>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</si>
  <si>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</si>
  <si>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</si>
  <si>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</si>
  <si>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</si>
  <si>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</si>
  <si>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</si>
  <si>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</si>
  <si>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</si>
  <si>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</si>
  <si>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</si>
  <si>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</si>
  <si>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</si>
  <si>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</si>
  <si>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</si>
  <si>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</si>
  <si>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</si>
  <si>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</si>
  <si>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</si>
  <si>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</si>
  <si>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</si>
  <si>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</si>
  <si>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</si>
  <si>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</si>
  <si>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</si>
  <si>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</si>
  <si>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</si>
  <si>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</si>
  <si>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</si>
  <si>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</si>
  <si>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</si>
  <si>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</si>
  <si>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</si>
  <si>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</si>
  <si>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</si>
  <si>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</si>
  <si>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</si>
  <si>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</si>
  <si>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</si>
  <si>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</si>
  <si>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</si>
  <si>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</si>
  <si>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</si>
  <si>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</si>
  <si>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</si>
  <si>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</si>
  <si>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</si>
  <si>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</si>
  <si>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</si>
  <si>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</si>
  <si>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</si>
  <si>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</si>
  <si>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</si>
  <si>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</si>
  <si>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</si>
  <si>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</si>
  <si>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</si>
  <si>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</si>
  <si>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</si>
  <si>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</si>
  <si>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</si>
  <si>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</si>
  <si>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</si>
  <si>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</si>
  <si>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</si>
  <si>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</si>
  <si>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</si>
  <si>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</si>
  <si>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</si>
  <si>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</si>
  <si>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</si>
  <si>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</si>
  <si>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</si>
  <si>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</si>
  <si>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</si>
  <si>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</si>
  <si>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</si>
  <si>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</si>
  <si>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</si>
  <si>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</si>
  <si>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</si>
  <si>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</si>
  <si>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</si>
  <si>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</si>
  <si>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</si>
  <si>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</si>
  <si>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</si>
  <si>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</si>
  <si>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</si>
  <si>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</si>
  <si>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</si>
  <si>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</si>
  <si>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</si>
  <si>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</si>
  <si>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</si>
  <si>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</si>
  <si>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</si>
  <si>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</si>
  <si>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</si>
  <si>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</si>
  <si>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</si>
  <si>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</si>
  <si>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</si>
  <si>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</si>
  <si>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</si>
  <si>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</si>
  <si>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</si>
  <si>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</si>
  <si>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</si>
  <si>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</si>
  <si>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</si>
  <si>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</si>
  <si>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</si>
  <si>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</si>
  <si>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</si>
  <si>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</si>
  <si>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</si>
  <si>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</si>
  <si>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</si>
  <si>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</si>
  <si>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</si>
  <si>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</si>
  <si>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</si>
  <si>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</si>
  <si>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</si>
  <si>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</si>
  <si>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</si>
  <si>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</si>
  <si>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</si>
  <si>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</si>
  <si>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</si>
  <si>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</si>
  <si>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</si>
  <si>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</si>
  <si>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</si>
  <si>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</si>
  <si>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</si>
  <si>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</si>
  <si>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</si>
  <si>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</si>
  <si>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</si>
  <si>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</si>
  <si>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</si>
  <si>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</si>
  <si>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</si>
  <si>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</si>
  <si>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</si>
  <si>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</si>
  <si>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</si>
  <si>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</si>
  <si>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</si>
  <si>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</si>
  <si>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</si>
  <si>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</si>
  <si>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</si>
  <si>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</si>
  <si>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</si>
  <si>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</si>
  <si>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</si>
  <si>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</si>
  <si>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</si>
  <si>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</si>
  <si>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</si>
  <si>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</si>
  <si>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</si>
  <si>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</si>
  <si>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</si>
  <si>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</si>
  <si>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</si>
  <si>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</si>
  <si>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</si>
  <si>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</si>
  <si>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</si>
  <si>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</si>
  <si>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</si>
  <si>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</si>
  <si>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</si>
  <si>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</si>
  <si>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</si>
  <si>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</si>
  <si>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</si>
  <si>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</si>
  <si>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</si>
  <si>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</si>
  <si>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</si>
  <si>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</si>
  <si>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</si>
  <si>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</si>
  <si>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</si>
  <si>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</si>
  <si>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</si>
  <si>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</si>
  <si>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</si>
  <si>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</si>
  <si>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</si>
  <si>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</si>
  <si>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</si>
  <si>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</si>
  <si>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</si>
  <si>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</si>
  <si>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</si>
  <si>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</si>
  <si>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</si>
  <si>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</si>
  <si>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</si>
  <si>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</si>
  <si>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</si>
  <si>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</si>
  <si>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</si>
  <si>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</si>
  <si>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</si>
  <si>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</si>
  <si>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</si>
  <si>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</si>
  <si>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</si>
  <si>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</si>
  <si>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</si>
  <si>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</si>
  <si>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</si>
  <si>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</si>
  <si>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</si>
  <si>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</si>
  <si>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</si>
  <si>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</si>
  <si>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</si>
  <si>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</si>
  <si>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</si>
  <si>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</si>
  <si>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</si>
  <si>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</si>
  <si>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</si>
  <si>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</si>
  <si>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</si>
  <si>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</si>
  <si>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</si>
  <si>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</si>
  <si>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</si>
  <si>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</si>
  <si>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</si>
  <si>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</si>
  <si>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</si>
  <si>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</si>
  <si>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</si>
  <si>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</si>
  <si>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</si>
  <si>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</si>
  <si>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</si>
  <si>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</si>
  <si>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</si>
  <si>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</si>
  <si>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</si>
  <si>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</si>
  <si>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</si>
  <si>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</si>
  <si>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</si>
  <si>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</si>
  <si>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</si>
  <si>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</si>
  <si>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</si>
  <si>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</si>
  <si>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</si>
  <si>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</si>
  <si>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</si>
  <si>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</si>
  <si>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</si>
  <si>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</si>
  <si>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</si>
  <si>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</si>
  <si>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</si>
  <si>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</si>
  <si>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</si>
  <si>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</si>
  <si>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</si>
  <si>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</si>
  <si>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</si>
  <si>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</si>
  <si>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</si>
  <si>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</si>
  <si>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</si>
  <si>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</si>
  <si>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</si>
  <si>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</si>
  <si>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</si>
  <si>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</si>
  <si>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</si>
  <si>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</si>
  <si>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</si>
  <si>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</si>
  <si>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</si>
  <si>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</si>
  <si>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</si>
  <si>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</si>
  <si>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</si>
  <si>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</si>
  <si>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</si>
  <si>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</si>
  <si>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</si>
  <si>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</si>
  <si>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</si>
  <si>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</si>
  <si>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</si>
  <si>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</si>
  <si>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</si>
  <si>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</si>
  <si>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</si>
  <si>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</si>
  <si>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</si>
  <si>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</si>
  <si>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</si>
  <si>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</si>
  <si>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</si>
  <si>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</si>
  <si>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</si>
  <si>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</si>
  <si>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</si>
  <si>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</si>
  <si>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</si>
  <si>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</si>
  <si>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</si>
  <si>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</si>
  <si>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</si>
  <si>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</si>
  <si>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</si>
  <si>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</si>
  <si>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</si>
  <si>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</si>
  <si>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</si>
  <si>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</si>
  <si>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</si>
  <si>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</si>
  <si>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</si>
  <si>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</si>
  <si>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</si>
  <si>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</si>
  <si>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</si>
  <si>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</si>
  <si>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</si>
  <si>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</si>
  <si>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</si>
  <si>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</si>
  <si>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</si>
  <si>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</si>
  <si>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</si>
  <si>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</si>
  <si>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</si>
  <si>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</si>
  <si>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</si>
  <si>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</si>
  <si>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</si>
  <si>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</si>
  <si>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</si>
  <si>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</si>
  <si>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</si>
  <si>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</si>
  <si>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</si>
  <si>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</si>
  <si>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</si>
  <si>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</si>
  <si>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</si>
  <si>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</si>
  <si>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</si>
  <si>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</si>
  <si>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</si>
  <si>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</si>
  <si>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</si>
  <si>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</si>
  <si>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</si>
  <si>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</si>
  <si>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</si>
  <si>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</si>
  <si>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</si>
  <si>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</si>
  <si>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</si>
  <si>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</si>
  <si>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</si>
  <si>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</si>
  <si>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</si>
  <si>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</si>
  <si>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</si>
  <si>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</si>
  <si>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</si>
  <si>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</si>
  <si>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</si>
  <si>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</si>
  <si>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</si>
  <si>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</si>
  <si>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</si>
  <si>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</si>
  <si>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</si>
  <si>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</si>
  <si>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</si>
  <si>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</si>
  <si>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</si>
  <si>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</si>
  <si>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</si>
  <si>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</si>
  <si>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</si>
  <si>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</si>
  <si>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</si>
  <si>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</si>
  <si>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</si>
  <si>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</si>
  <si>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</si>
  <si>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</si>
  <si>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</si>
  <si>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</si>
  <si>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</si>
  <si>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</si>
  <si>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</si>
  <si>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</si>
  <si>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</si>
  <si>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</si>
  <si>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</si>
  <si>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</si>
  <si>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</si>
  <si>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</si>
  <si>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</si>
  <si>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</si>
  <si>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</si>
  <si>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</si>
  <si>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</si>
  <si>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</si>
  <si>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</si>
  <si>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</si>
  <si>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</si>
  <si>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</si>
  <si>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</si>
  <si>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</si>
  <si>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</si>
  <si>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</si>
  <si>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</si>
  <si>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</si>
  <si>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</si>
  <si>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</si>
  <si>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</si>
  <si>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</si>
  <si>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</si>
  <si>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</si>
  <si>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</si>
  <si>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</si>
  <si>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</si>
  <si>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</si>
  <si>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</si>
  <si>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</si>
  <si>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</si>
  <si>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</si>
  <si>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</si>
  <si>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</si>
  <si>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</si>
  <si>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</si>
  <si>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</si>
  <si>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</si>
  <si>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</si>
  <si>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</si>
  <si>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</si>
  <si>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</si>
  <si>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</si>
  <si>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</si>
  <si>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</si>
  <si>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</si>
  <si>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</si>
  <si>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</si>
  <si>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</si>
  <si>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</si>
  <si>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</si>
  <si>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</si>
  <si>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</si>
  <si>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</si>
  <si>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</si>
  <si>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</si>
  <si>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</si>
  <si>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</si>
  <si>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</si>
  <si>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</si>
  <si>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</si>
  <si>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</si>
  <si>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</si>
  <si>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</si>
  <si>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</si>
  <si>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</si>
  <si>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</si>
  <si>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</si>
  <si>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</si>
  <si>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</si>
  <si>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</si>
  <si>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</si>
  <si>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</si>
  <si>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</si>
  <si>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</si>
  <si>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</si>
  <si>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</si>
  <si>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</si>
  <si>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</si>
  <si>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</si>
  <si>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</si>
  <si>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</si>
  <si>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</si>
  <si>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</si>
  <si>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</si>
  <si>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</si>
  <si>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</si>
  <si>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</si>
  <si>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</si>
  <si>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</si>
  <si>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</si>
  <si>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</si>
  <si>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</si>
  <si>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</si>
  <si>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</si>
  <si>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</si>
  <si>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</si>
  <si>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</si>
  <si>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</si>
  <si>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</si>
  <si>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</si>
  <si>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</si>
  <si>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</si>
  <si>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</si>
  <si>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</si>
  <si>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</si>
  <si>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</si>
  <si>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</si>
  <si>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</si>
  <si>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</si>
  <si>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</si>
  <si>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</si>
  <si>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</si>
  <si>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</si>
  <si>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</si>
  <si>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</si>
  <si>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</si>
  <si>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</si>
  <si>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</si>
  <si>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</si>
  <si>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</si>
  <si>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</si>
  <si>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</si>
  <si>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</si>
  <si>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</si>
  <si>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</si>
  <si>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</si>
  <si>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</si>
  <si>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</si>
  <si>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</si>
  <si>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</si>
  <si>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</si>
  <si>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</si>
  <si>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</si>
  <si>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</si>
  <si>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</si>
  <si>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</si>
  <si>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</si>
  <si>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</si>
  <si>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</si>
  <si>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</si>
  <si>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</si>
  <si>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</si>
  <si>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</si>
  <si>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</si>
  <si>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</si>
  <si>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</si>
  <si>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</si>
  <si>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</si>
  <si>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</si>
  <si>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</si>
  <si>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</si>
  <si>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</si>
  <si>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</si>
  <si>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</si>
  <si>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</si>
  <si>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</si>
  <si>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</si>
  <si>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</si>
  <si>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</si>
  <si>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</si>
  <si>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</si>
  <si>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</si>
  <si>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</si>
  <si>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</si>
  <si>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</si>
  <si>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</si>
  <si>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</si>
  <si>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</si>
  <si>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</si>
  <si>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</si>
  <si>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</si>
  <si>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</si>
  <si>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</si>
  <si>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</si>
  <si>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</si>
  <si>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</si>
  <si>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</si>
  <si>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</si>
  <si>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</si>
  <si>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</si>
  <si>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</si>
  <si>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</si>
  <si>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</si>
  <si>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</si>
  <si>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</si>
  <si>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</si>
  <si>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</si>
  <si>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</si>
  <si>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</si>
  <si>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</si>
  <si>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</si>
  <si>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</si>
  <si>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</si>
  <si>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</si>
  <si>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</si>
  <si>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</si>
  <si>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</si>
  <si>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</si>
  <si>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</si>
  <si>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</si>
  <si>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</si>
  <si>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</si>
  <si>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</si>
  <si>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</si>
  <si>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</si>
  <si>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</si>
  <si>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</si>
  <si>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</si>
  <si>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</si>
  <si>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</si>
  <si>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</si>
  <si>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</si>
  <si>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</si>
  <si>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</si>
  <si>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</si>
  <si>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</si>
  <si>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</si>
  <si>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</si>
  <si>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</si>
  <si>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</si>
  <si>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</si>
  <si>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</si>
  <si>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</si>
  <si>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</si>
  <si>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</si>
  <si>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</si>
  <si>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</si>
  <si>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</si>
  <si>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</si>
  <si>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</si>
  <si>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</si>
  <si>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</si>
  <si>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</si>
  <si>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</si>
  <si>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</si>
  <si>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</si>
  <si>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</si>
  <si>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</si>
  <si>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</si>
  <si>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</si>
  <si>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</si>
  <si>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</si>
  <si>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</si>
  <si>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</si>
  <si>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</si>
  <si>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</si>
  <si>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</si>
  <si>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</si>
  <si>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</si>
  <si>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</si>
  <si>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</si>
  <si>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</si>
  <si>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</si>
  <si>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</si>
  <si>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</si>
  <si>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</si>
  <si>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</si>
  <si>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</si>
  <si>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</si>
  <si>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</si>
  <si>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</si>
  <si>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</si>
  <si>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</si>
  <si>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</si>
  <si>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</si>
  <si>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</si>
  <si>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</si>
  <si>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</si>
  <si>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</si>
  <si>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</si>
  <si>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</si>
  <si>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</si>
  <si>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</si>
  <si>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</si>
  <si>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</si>
  <si>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</si>
  <si>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</si>
  <si>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</si>
  <si>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</si>
  <si>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</si>
  <si>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</si>
  <si>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</si>
  <si>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</si>
  <si>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</si>
  <si>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</si>
  <si>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</si>
  <si>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</si>
  <si>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</si>
  <si>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</si>
  <si>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</si>
  <si>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</si>
  <si>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</si>
  <si>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</si>
  <si>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</si>
  <si>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</si>
  <si>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</si>
  <si>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</si>
  <si>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</si>
  <si>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</si>
  <si>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</si>
  <si>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</si>
  <si>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</si>
  <si>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</si>
  <si>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</si>
  <si>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</si>
  <si>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</si>
  <si>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</si>
  <si>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</si>
  <si>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</si>
  <si>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</si>
  <si>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</si>
  <si>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</si>
  <si>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</si>
  <si>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</si>
  <si>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</si>
  <si>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</si>
  <si>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</si>
  <si>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</si>
  <si>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</si>
  <si>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</si>
  <si>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</si>
  <si>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</si>
  <si>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</si>
  <si>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</si>
  <si>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</si>
  <si>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</si>
  <si>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</si>
  <si>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</si>
  <si>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</si>
  <si>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</si>
  <si>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</si>
  <si>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</si>
  <si>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</si>
  <si>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</si>
  <si>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</si>
  <si>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</si>
  <si>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</si>
  <si>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</si>
  <si>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</si>
  <si>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</si>
  <si>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</si>
  <si>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</si>
  <si>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</si>
  <si>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</si>
  <si>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</si>
  <si>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</si>
  <si>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</si>
  <si>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</si>
  <si>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</si>
  <si>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</si>
  <si>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</si>
  <si>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</si>
  <si>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</si>
  <si>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</si>
  <si>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</si>
  <si>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</si>
  <si>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</si>
  <si>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</si>
  <si>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</si>
  <si>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</si>
  <si>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</si>
  <si>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</si>
  <si>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</si>
  <si>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</si>
  <si>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</si>
  <si>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</si>
  <si>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</si>
  <si>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</si>
  <si>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</si>
  <si>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</si>
  <si>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</si>
  <si>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</si>
  <si>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</si>
  <si>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</si>
  <si>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</si>
  <si>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</si>
  <si>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</si>
  <si>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</si>
  <si>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</si>
  <si>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</si>
  <si>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</si>
  <si>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</si>
  <si>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</si>
  <si>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</si>
  <si>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</si>
  <si>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</si>
  <si>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</si>
  <si>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</si>
  <si>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</si>
  <si>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</si>
  <si>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</si>
  <si>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</si>
  <si>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</si>
  <si>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</si>
  <si>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</si>
  <si>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</si>
  <si>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</si>
  <si>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</si>
  <si>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</si>
  <si>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</si>
  <si>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</si>
  <si>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</si>
  <si>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</si>
  <si>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</si>
  <si>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</si>
  <si>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</si>
  <si>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</si>
  <si>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</si>
  <si>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</si>
  <si>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</si>
  <si>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</si>
  <si>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</si>
  <si>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</si>
  <si>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</si>
  <si>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</si>
  <si>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</si>
  <si>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</si>
  <si>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</si>
  <si>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</si>
  <si>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</si>
  <si>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</si>
  <si>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</si>
  <si>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</si>
  <si>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</si>
  <si>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</si>
  <si>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</si>
  <si>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</si>
  <si>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</si>
  <si>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</si>
  <si>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</si>
  <si>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</si>
  <si>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</si>
  <si>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</si>
  <si>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</si>
  <si>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</si>
  <si>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</si>
  <si>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</si>
  <si>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</si>
  <si>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</si>
  <si>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</si>
  <si>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</si>
  <si>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</si>
  <si>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</si>
  <si>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</si>
  <si>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</si>
  <si>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</si>
  <si>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</si>
  <si>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</si>
  <si>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</si>
  <si>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</si>
  <si>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</si>
  <si>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</si>
  <si>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</si>
  <si>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</si>
  <si>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</si>
  <si>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</si>
  <si>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</si>
  <si>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</si>
  <si>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</si>
  <si>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</si>
  <si>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</si>
  <si>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</si>
  <si>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</si>
  <si>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</si>
  <si>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</si>
  <si>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</si>
  <si>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</si>
  <si>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</si>
  <si>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</si>
  <si>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</si>
  <si>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</si>
  <si>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</si>
  <si>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</si>
  <si>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</si>
  <si>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</si>
  <si>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</si>
  <si>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</si>
  <si>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</si>
  <si>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</si>
  <si>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</si>
  <si>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</si>
  <si>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</si>
  <si>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</si>
  <si>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</si>
  <si>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</si>
  <si>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</si>
  <si>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</si>
  <si>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</si>
  <si>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</si>
  <si>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</si>
  <si>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</si>
  <si>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</si>
  <si>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</si>
  <si>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</si>
  <si>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</si>
  <si>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</si>
  <si>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</si>
  <si>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</si>
  <si>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</si>
  <si>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</si>
  <si>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</si>
  <si>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</si>
  <si>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</si>
  <si>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</si>
  <si>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</si>
  <si>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</si>
  <si>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</si>
  <si>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</si>
  <si>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</si>
  <si>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</si>
  <si>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</si>
  <si>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</si>
  <si>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</si>
  <si>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</si>
  <si>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</si>
  <si>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</si>
  <si>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</si>
  <si>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</si>
  <si>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</si>
  <si>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</si>
  <si>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</si>
  <si>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</si>
  <si>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</si>
  <si>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</si>
  <si>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</si>
  <si>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</si>
  <si>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</si>
  <si>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</si>
  <si>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</si>
  <si>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</si>
  <si>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</si>
  <si>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</si>
  <si>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</si>
  <si>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</si>
  <si>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</si>
  <si>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</si>
  <si>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</si>
  <si>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</si>
  <si>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</si>
  <si>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</si>
  <si>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</si>
  <si>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</si>
  <si>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</si>
  <si>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</si>
  <si>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</si>
  <si>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</si>
  <si>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</si>
  <si>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</si>
  <si>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</si>
  <si>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</si>
  <si>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</si>
  <si>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</si>
  <si>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</si>
  <si>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</si>
  <si>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</si>
  <si>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</si>
  <si>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</si>
  <si>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</si>
  <si>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</si>
  <si>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</si>
  <si>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</si>
  <si>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</si>
  <si>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</si>
  <si>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</si>
  <si>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</si>
  <si>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</si>
  <si>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</si>
  <si>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</si>
  <si>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</si>
  <si>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</si>
  <si>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</si>
  <si>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</si>
  <si>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</si>
  <si>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</si>
  <si>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</si>
  <si>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</si>
  <si>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</si>
  <si>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</si>
  <si>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</si>
  <si>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</si>
  <si>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</si>
  <si>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</si>
  <si>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</si>
  <si>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</si>
  <si>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</si>
  <si>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</si>
  <si>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</si>
  <si>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</si>
  <si>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</si>
  <si>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</si>
  <si>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</si>
  <si>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</si>
  <si>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</si>
  <si>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</si>
  <si>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</si>
  <si>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</si>
  <si>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</si>
  <si>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</si>
  <si>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</si>
  <si>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</si>
  <si>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</si>
  <si>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</si>
  <si>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</si>
  <si>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</si>
  <si>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</si>
  <si>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</si>
  <si>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</si>
  <si>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</si>
  <si>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</si>
  <si>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</si>
  <si>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</si>
  <si>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</si>
  <si>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</si>
  <si>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</si>
  <si>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</si>
  <si>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</si>
  <si>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</si>
  <si>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</si>
  <si>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</si>
  <si>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</si>
  <si>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</si>
  <si>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</si>
  <si>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</si>
  <si>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</si>
  <si>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</si>
  <si>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</si>
  <si>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</si>
  <si>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</si>
  <si>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</si>
  <si>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</si>
  <si>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</si>
  <si>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</si>
  <si>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</si>
  <si>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</si>
  <si>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</si>
  <si>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</si>
  <si>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</si>
  <si>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</si>
  <si>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</si>
  <si>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</si>
  <si>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</si>
  <si>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</si>
  <si>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</si>
  <si>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</si>
  <si>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</si>
  <si>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</si>
  <si>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</si>
  <si>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</si>
  <si>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</si>
  <si>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</si>
  <si>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</si>
  <si>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</si>
  <si>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</si>
  <si>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</si>
  <si>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</si>
  <si>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</si>
  <si>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</si>
  <si>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</si>
  <si>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</si>
  <si>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</si>
  <si>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</si>
  <si>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</si>
  <si>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</si>
  <si>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</si>
  <si>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</si>
  <si>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</si>
  <si>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</si>
  <si>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</si>
  <si>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</si>
  <si>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</si>
  <si>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</si>
  <si>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</si>
  <si>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</si>
  <si>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</si>
  <si>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</si>
  <si>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</si>
  <si>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</si>
  <si>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</si>
  <si>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</si>
  <si>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</si>
  <si>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</si>
  <si>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</si>
  <si>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</si>
  <si>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</si>
  <si>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</si>
  <si>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</si>
  <si>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</si>
  <si>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</si>
  <si>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</si>
  <si>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</si>
  <si>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</si>
  <si>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</si>
  <si>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</si>
  <si>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</si>
  <si>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</si>
  <si>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</si>
  <si>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</si>
  <si>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</si>
  <si>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</si>
  <si>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</si>
  <si>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</si>
  <si>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</si>
  <si>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</si>
  <si>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</si>
  <si>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</si>
  <si>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</si>
  <si>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</si>
  <si>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</si>
  <si>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</si>
  <si>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</si>
  <si>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</si>
  <si>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</si>
  <si>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</si>
  <si>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</si>
  <si>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</si>
  <si>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</si>
  <si>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</si>
  <si>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</si>
  <si>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</si>
  <si>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</si>
  <si>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</si>
  <si>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</si>
  <si>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</si>
  <si>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</si>
  <si>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</si>
  <si>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</si>
  <si>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</si>
  <si>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</si>
  <si>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</si>
  <si>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</si>
  <si>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</si>
  <si>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</si>
  <si>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</si>
  <si>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</si>
  <si>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</si>
  <si>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</si>
  <si>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</si>
  <si>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</si>
  <si>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</si>
  <si>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</si>
  <si>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</si>
  <si>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</si>
  <si>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</si>
  <si>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</si>
  <si>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</si>
  <si>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</si>
  <si>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</si>
  <si>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</si>
  <si>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</si>
  <si>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</si>
  <si>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</si>
  <si>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</si>
  <si>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</si>
  <si>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</si>
  <si>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</si>
  <si>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</si>
  <si>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</si>
  <si>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</si>
  <si>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</si>
  <si>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</si>
  <si>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</si>
  <si>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</si>
  <si>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</si>
  <si>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</si>
  <si>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</si>
  <si>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</si>
  <si>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</si>
  <si>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</si>
  <si>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</si>
  <si>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</si>
  <si>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</si>
  <si>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</si>
  <si>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</si>
  <si>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</si>
  <si>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</si>
  <si>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</si>
  <si>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</si>
  <si>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</si>
  <si>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</si>
  <si>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</si>
  <si>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</si>
  <si>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</si>
  <si>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</si>
  <si>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</si>
  <si>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</si>
  <si>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</si>
  <si>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</si>
  <si>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</si>
  <si>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</si>
  <si>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</si>
  <si>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</si>
  <si>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</si>
  <si>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</si>
  <si>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</si>
  <si>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</si>
  <si>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</si>
  <si>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</si>
  <si>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</si>
  <si>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</si>
  <si>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</si>
  <si>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</si>
  <si>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</si>
  <si>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</si>
  <si>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</si>
  <si>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</si>
  <si>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</si>
  <si>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</si>
  <si>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</si>
  <si>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</si>
  <si>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</si>
  <si>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</si>
  <si>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</si>
  <si>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</si>
  <si>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</si>
  <si>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</si>
  <si>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</si>
  <si>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</si>
  <si>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</si>
  <si>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</si>
  <si>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</si>
  <si>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</si>
  <si>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</si>
  <si>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</si>
  <si>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</si>
  <si>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</si>
  <si>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</si>
  <si>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</si>
  <si>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</si>
  <si>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</si>
  <si>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</si>
  <si>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</si>
  <si>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</si>
  <si>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</si>
  <si>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</si>
  <si>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</si>
  <si>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</si>
  <si>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</si>
  <si>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</si>
  <si>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</si>
  <si>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</si>
  <si>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</si>
  <si>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</si>
  <si>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</si>
  <si>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</si>
  <si>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</si>
  <si>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</si>
  <si>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</si>
  <si>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</si>
  <si>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</si>
  <si>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</si>
  <si>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</si>
  <si>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</si>
  <si>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</si>
  <si>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</si>
  <si>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</si>
  <si>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</si>
  <si>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</si>
  <si>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</si>
  <si>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</si>
  <si>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</si>
  <si>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</si>
  <si>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</si>
  <si>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</si>
  <si>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</si>
  <si>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</si>
  <si>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</si>
  <si>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</si>
  <si>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</si>
  <si>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</si>
  <si>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</si>
  <si>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</si>
  <si>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</si>
  <si>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</si>
  <si>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</si>
  <si>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</si>
  <si>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</si>
  <si>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</si>
  <si>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</si>
  <si>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</si>
  <si>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</si>
  <si>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</si>
  <si>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</si>
  <si>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</si>
  <si>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</si>
  <si>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</si>
  <si>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</si>
  <si>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</si>
  <si>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</si>
  <si>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</si>
  <si>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</si>
  <si>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</si>
  <si>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</si>
  <si>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</si>
  <si>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</si>
  <si>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</si>
  <si>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</si>
  <si>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</si>
  <si>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</si>
  <si>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</si>
  <si>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</si>
  <si>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</si>
  <si>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</si>
  <si>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</si>
  <si>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</si>
  <si>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</si>
  <si>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</si>
  <si>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</si>
  <si>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</si>
  <si>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</si>
  <si>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</si>
  <si>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</si>
  <si>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</si>
  <si>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</si>
  <si>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</si>
  <si>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</si>
  <si>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</si>
  <si>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</si>
  <si>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</si>
  <si>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</si>
  <si>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</si>
  <si>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</si>
  <si>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</si>
  <si>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</si>
  <si>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</si>
  <si>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</si>
  <si>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</si>
  <si>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</si>
  <si>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</si>
  <si>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</si>
  <si>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</si>
  <si>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</si>
  <si>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</si>
  <si>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</si>
  <si>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</si>
  <si>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</si>
  <si>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</si>
  <si>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</si>
  <si>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</si>
  <si>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</si>
  <si>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</si>
  <si>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</si>
  <si>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</si>
  <si>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</si>
  <si>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</si>
  <si>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</si>
  <si>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</si>
  <si>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</si>
  <si>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</si>
  <si>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</si>
  <si>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</si>
  <si>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</si>
  <si>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</si>
  <si>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</si>
  <si>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</si>
  <si>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</si>
  <si>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</si>
  <si>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</si>
  <si>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</si>
  <si>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</si>
  <si>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</si>
  <si>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</si>
  <si>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</si>
  <si>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</si>
  <si>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</si>
  <si>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</si>
  <si>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</si>
  <si>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</si>
  <si>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</si>
  <si>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</si>
  <si>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</si>
  <si>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</si>
  <si>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</si>
  <si>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</si>
  <si>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</si>
  <si>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</si>
  <si>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</si>
  <si>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</si>
  <si>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</si>
  <si>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</si>
  <si>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</si>
  <si>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</si>
  <si>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</si>
  <si>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</si>
  <si>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</si>
  <si>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</si>
  <si>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</si>
  <si>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</si>
  <si>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</si>
  <si>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</si>
  <si>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</si>
  <si>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</si>
  <si>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</si>
  <si>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</si>
  <si>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</si>
  <si>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</si>
  <si>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</si>
  <si>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</si>
  <si>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</si>
  <si>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</si>
  <si>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</si>
  <si>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</si>
  <si>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</si>
  <si>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</si>
  <si>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</si>
  <si>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</si>
  <si>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</si>
  <si>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</si>
  <si>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</si>
  <si>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</si>
  <si>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</si>
  <si>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</si>
  <si>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</si>
  <si>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</si>
  <si>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</si>
  <si>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</si>
  <si>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</si>
  <si>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</si>
  <si>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</si>
  <si>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</si>
  <si>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</si>
  <si>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</si>
  <si>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</si>
  <si>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</si>
  <si>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</si>
  <si>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</si>
  <si>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</si>
  <si>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</si>
  <si>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</si>
  <si>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</si>
  <si>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</si>
  <si>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</si>
  <si>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</si>
  <si>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</si>
  <si>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</si>
  <si>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</si>
  <si>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</si>
  <si>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</si>
  <si>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</si>
  <si>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</si>
  <si>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</si>
  <si>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</si>
  <si>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</si>
  <si>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</si>
  <si>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</si>
  <si>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</si>
  <si>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</si>
  <si>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</si>
  <si>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</si>
  <si>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</si>
  <si>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</si>
  <si>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</si>
  <si>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</si>
  <si>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</si>
  <si>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</si>
  <si>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</si>
  <si>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</si>
  <si>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</si>
  <si>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</si>
  <si>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</si>
  <si>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</si>
  <si>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</si>
  <si>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</si>
  <si>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</si>
  <si>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</si>
  <si>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</si>
  <si>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</si>
  <si>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</si>
  <si>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</si>
  <si>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</si>
  <si>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</si>
  <si>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</si>
  <si>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</si>
  <si>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</si>
  <si>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</si>
  <si>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</si>
  <si>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</si>
  <si>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</si>
  <si>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</si>
  <si>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</si>
  <si>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</si>
  <si>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</si>
  <si>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</si>
  <si>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</si>
  <si>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</si>
  <si>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</si>
  <si>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</si>
  <si>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</si>
  <si>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</si>
  <si>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</si>
  <si>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</si>
  <si>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</si>
  <si>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</si>
  <si>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</si>
  <si>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</si>
  <si>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</si>
  <si>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</si>
  <si>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</si>
  <si>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</si>
  <si>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</si>
  <si>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</si>
  <si>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</si>
  <si>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</si>
  <si>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</si>
  <si>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</si>
  <si>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</si>
  <si>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</si>
  <si>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</si>
  <si>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</si>
  <si>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</si>
  <si>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</si>
  <si>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</si>
  <si>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</si>
  <si>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</si>
  <si>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</si>
  <si>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</si>
  <si>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</si>
  <si>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</si>
  <si>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</si>
  <si>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</si>
  <si>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</si>
  <si>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</si>
  <si>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</si>
  <si>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</si>
  <si>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</si>
  <si>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</si>
  <si>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</si>
  <si>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</si>
  <si>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</si>
  <si>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</si>
  <si>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</si>
  <si>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</si>
  <si>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</si>
  <si>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</si>
  <si>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</si>
  <si>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</si>
  <si>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</si>
  <si>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</si>
  <si>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</si>
  <si>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</si>
  <si>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</si>
  <si>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</si>
  <si>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</si>
  <si>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</si>
  <si>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</si>
  <si>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</si>
  <si>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</si>
  <si>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</si>
  <si>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</si>
  <si>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</si>
  <si>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</si>
  <si>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</si>
  <si>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</si>
  <si>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</si>
  <si>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</si>
  <si>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</si>
  <si>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</si>
  <si>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</si>
  <si>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</si>
  <si>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</si>
  <si>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</si>
  <si>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</si>
  <si>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</si>
  <si>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</si>
  <si>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</si>
  <si>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</si>
  <si>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</si>
  <si>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</si>
  <si>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</si>
  <si>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</si>
  <si>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</si>
  <si>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</si>
  <si>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</si>
  <si>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</si>
  <si>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</si>
  <si>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</si>
  <si>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</si>
  <si>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</si>
  <si>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</si>
  <si>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</si>
  <si>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</si>
  <si>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</si>
  <si>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</si>
  <si>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</si>
  <si>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</si>
  <si>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</si>
  <si>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</si>
  <si>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</si>
  <si>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</si>
  <si>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</si>
  <si>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</si>
  <si>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</si>
  <si>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</si>
  <si>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</si>
  <si>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</si>
  <si>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</si>
  <si>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</si>
  <si>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</si>
  <si>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</si>
  <si>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</si>
  <si>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</si>
  <si>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</si>
  <si>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</si>
  <si>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</si>
  <si>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</si>
  <si>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</si>
  <si>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</si>
  <si>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</si>
  <si>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</si>
  <si>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</si>
  <si>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</si>
  <si>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</si>
  <si>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</si>
  <si>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</si>
  <si>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</si>
  <si>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</si>
  <si>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</si>
  <si>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</si>
  <si>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</si>
  <si>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</si>
  <si>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</si>
  <si>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</si>
  <si>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</si>
  <si>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</si>
  <si>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</si>
  <si>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</si>
  <si>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</si>
  <si>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</si>
  <si>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</si>
  <si>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</si>
  <si>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</si>
  <si>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</si>
  <si>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</si>
  <si>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</si>
  <si>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</si>
  <si>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</si>
  <si>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</si>
  <si>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</si>
  <si>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</si>
  <si>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</si>
  <si>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</si>
  <si>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</si>
  <si>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</si>
  <si>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</si>
  <si>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</si>
  <si>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</si>
  <si>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</si>
  <si>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</si>
  <si>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</si>
  <si>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</si>
  <si>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</si>
  <si>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</si>
  <si>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</si>
  <si>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</si>
  <si>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</si>
  <si>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</si>
  <si>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</si>
  <si>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</si>
  <si>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</si>
  <si>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</si>
  <si>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</si>
  <si>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</si>
  <si>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</si>
  <si>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</si>
  <si>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</si>
  <si>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</si>
  <si>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</si>
  <si>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</si>
  <si>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</si>
  <si>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</si>
  <si>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</si>
  <si>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</si>
  <si>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</si>
  <si>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</si>
  <si>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</si>
  <si>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</si>
  <si>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</si>
  <si>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</si>
  <si>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</si>
  <si>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</si>
  <si>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</si>
  <si>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</si>
  <si>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</si>
  <si>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</si>
  <si>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</si>
  <si>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</si>
  <si>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</si>
  <si>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</si>
  <si>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</si>
  <si>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</si>
  <si>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</si>
  <si>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</si>
  <si>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</si>
  <si>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</si>
  <si>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</si>
  <si>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</si>
  <si>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</si>
  <si>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</si>
  <si>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</si>
  <si>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</si>
  <si>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</si>
  <si>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</si>
  <si>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</si>
  <si>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</si>
  <si>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</si>
  <si>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</si>
  <si>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</si>
  <si>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</si>
  <si>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</si>
  <si>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</si>
  <si>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</si>
  <si>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</si>
  <si>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</si>
  <si>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</si>
  <si>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</si>
  <si>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</si>
  <si>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</si>
  <si>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</si>
  <si>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</si>
  <si>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</si>
  <si>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</si>
  <si>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</si>
  <si>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</si>
  <si>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</si>
  <si>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</si>
  <si>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</si>
  <si>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</si>
  <si>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</si>
  <si>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</si>
  <si>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</si>
  <si>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</si>
  <si>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</si>
  <si>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</si>
  <si>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</si>
  <si>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</si>
  <si>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</si>
  <si>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</si>
  <si>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</si>
  <si>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</si>
  <si>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</si>
  <si>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</si>
  <si>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</si>
  <si>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</si>
  <si>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</si>
  <si>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</si>
  <si>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</si>
  <si>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</si>
  <si>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</si>
  <si>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</si>
  <si>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</si>
  <si>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</si>
  <si>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</si>
  <si>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</si>
  <si>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</si>
  <si>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</si>
  <si>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</si>
  <si>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</si>
  <si>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</si>
  <si>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</si>
  <si>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</si>
  <si>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</si>
  <si>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</si>
  <si>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</si>
  <si>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</si>
  <si>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</si>
  <si>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</si>
  <si>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</si>
  <si>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</si>
  <si>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</si>
  <si>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</si>
  <si>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</si>
  <si>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</si>
  <si>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</si>
  <si>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</si>
  <si>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</si>
  <si>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</si>
  <si>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</si>
  <si>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</si>
  <si>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</si>
  <si>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</si>
  <si>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</si>
  <si>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</si>
  <si>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</si>
  <si>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</si>
  <si>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</si>
  <si>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</si>
  <si>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</si>
  <si>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</si>
  <si>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</si>
  <si>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</si>
  <si>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</si>
  <si>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</si>
  <si>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</si>
  <si>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</si>
  <si>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</si>
  <si>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</si>
  <si>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</si>
  <si>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</si>
  <si>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</si>
  <si>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</si>
  <si>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</si>
  <si>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</si>
  <si>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</si>
  <si>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</si>
  <si>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</si>
  <si>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</si>
  <si>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</si>
  <si>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</si>
  <si>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</si>
  <si>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</si>
  <si>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</si>
  <si>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</si>
  <si>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</si>
  <si>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</si>
  <si>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</si>
  <si>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</si>
  <si>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</si>
  <si>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</si>
  <si>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</si>
  <si>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</si>
  <si>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</si>
  <si>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</si>
  <si>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</si>
  <si>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</si>
  <si>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</si>
  <si>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</si>
  <si>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</si>
  <si>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</si>
  <si>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</si>
  <si>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</si>
  <si>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</si>
  <si>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</si>
  <si>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</si>
  <si>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</si>
  <si>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</si>
  <si>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</si>
  <si>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</si>
  <si>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</si>
  <si>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</si>
  <si>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</si>
  <si>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</si>
  <si>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</si>
  <si>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</si>
  <si>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</si>
  <si>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</si>
  <si>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</si>
  <si>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</si>
  <si>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</si>
  <si>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</si>
  <si>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</si>
  <si>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</si>
  <si>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</si>
  <si>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</si>
  <si>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</si>
  <si>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</si>
  <si>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</si>
  <si>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</si>
  <si>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</si>
  <si>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</si>
  <si>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</si>
  <si>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</si>
  <si>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</si>
  <si>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</si>
  <si>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</si>
  <si>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</si>
  <si>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</si>
  <si>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</si>
  <si>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</si>
  <si>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</si>
  <si>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</si>
  <si>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</si>
  <si>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</si>
  <si>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</si>
  <si>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</si>
  <si>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</si>
  <si>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</si>
  <si>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</si>
  <si>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</si>
  <si>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</si>
  <si>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</si>
  <si>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</si>
  <si>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</si>
  <si>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</si>
  <si>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</si>
  <si>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</si>
  <si>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</si>
  <si>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</si>
  <si>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</si>
  <si>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</si>
  <si>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</si>
  <si>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</si>
  <si>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</si>
  <si>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</si>
  <si>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</si>
  <si>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</si>
  <si>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</si>
  <si>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</si>
  <si>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</si>
  <si>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</si>
  <si>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</si>
  <si>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</si>
  <si>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</si>
  <si>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</si>
  <si>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</si>
  <si>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</si>
  <si>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</si>
  <si>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</si>
  <si>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</si>
  <si>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</si>
  <si>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</si>
  <si>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</si>
  <si>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</si>
  <si>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</si>
  <si>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</si>
  <si>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</si>
  <si>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</si>
  <si>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</si>
  <si>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</si>
  <si>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</si>
  <si>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</si>
  <si>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</si>
  <si>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</si>
  <si>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</si>
  <si>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</si>
  <si>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</si>
  <si>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</si>
  <si>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</si>
  <si>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</si>
  <si>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</si>
  <si>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</si>
  <si>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</si>
  <si>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</si>
  <si>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</si>
  <si>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</si>
  <si>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</si>
  <si>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</si>
  <si>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</si>
  <si>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</si>
  <si>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</si>
  <si>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</si>
  <si>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</si>
  <si>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</si>
  <si>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</si>
  <si>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</si>
  <si>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</si>
  <si>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</si>
  <si>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</si>
  <si>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</si>
  <si>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</si>
  <si>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</si>
  <si>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</si>
  <si>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</si>
  <si>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</si>
  <si>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</si>
  <si>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</si>
  <si>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</si>
  <si>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</si>
  <si>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</si>
  <si>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</si>
  <si>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</si>
  <si>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</si>
  <si>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</si>
  <si>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</si>
  <si>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</si>
  <si>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</si>
  <si>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</si>
  <si>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</si>
  <si>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</si>
  <si>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</si>
  <si>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</si>
  <si>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</si>
  <si>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</si>
  <si>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</si>
  <si>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</si>
  <si>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</si>
  <si>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</si>
  <si>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</si>
  <si>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</si>
  <si>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</si>
  <si>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</si>
  <si>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</si>
  <si>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</si>
  <si>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</si>
  <si>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</si>
  <si>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</si>
  <si>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</si>
  <si>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</si>
  <si>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</si>
  <si>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</si>
  <si>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</si>
  <si>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</si>
  <si>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</si>
  <si>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</si>
  <si>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</si>
  <si>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</si>
  <si>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</si>
  <si>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</si>
  <si>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</si>
  <si>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</si>
  <si>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</si>
  <si>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</si>
  <si>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</si>
  <si>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</si>
  <si>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</si>
  <si>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</si>
  <si>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</si>
  <si>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</si>
  <si>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</si>
  <si>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</si>
  <si>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</si>
  <si>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</si>
  <si>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</si>
  <si>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</si>
  <si>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</si>
  <si>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</si>
  <si>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</si>
  <si>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</si>
  <si>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</si>
  <si>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</si>
  <si>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</si>
  <si>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</si>
  <si>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</si>
  <si>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</si>
  <si>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</si>
  <si>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</si>
  <si>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</si>
  <si>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</si>
  <si>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</si>
  <si>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</si>
  <si>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</si>
  <si>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</si>
  <si>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</si>
  <si>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</si>
  <si>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</si>
  <si>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</si>
  <si>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</si>
  <si>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</si>
  <si>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</si>
  <si>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</si>
  <si>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</si>
  <si>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</si>
  <si>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</si>
  <si>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</si>
  <si>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</si>
  <si>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</si>
  <si>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</si>
  <si>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</si>
  <si>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</si>
  <si>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</si>
  <si>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</si>
  <si>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</si>
  <si>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</si>
  <si>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</si>
  <si>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</si>
  <si>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</si>
  <si>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</si>
  <si>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</si>
  <si>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</si>
  <si>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</si>
  <si>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</si>
  <si>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</si>
  <si>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</si>
  <si>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</si>
  <si>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</si>
  <si>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</si>
  <si>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</si>
  <si>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</si>
  <si>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</si>
  <si>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</si>
  <si>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</si>
  <si>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</si>
  <si>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</si>
  <si>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</si>
  <si>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</si>
  <si>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</si>
  <si>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</si>
  <si>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</si>
  <si>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</si>
  <si>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</si>
  <si>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</si>
  <si>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</si>
  <si>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</si>
  <si>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</si>
  <si>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</si>
  <si>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</si>
  <si>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</si>
  <si>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</si>
  <si>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</si>
  <si>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</si>
  <si>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</si>
  <si>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</si>
  <si>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</si>
  <si>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</si>
  <si>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</si>
  <si>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</si>
  <si>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</si>
  <si>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</si>
  <si>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</si>
  <si>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</si>
  <si>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</si>
  <si>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</si>
  <si>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</si>
  <si>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</si>
  <si>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</si>
  <si>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</si>
  <si>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</si>
  <si>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</si>
  <si>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</si>
  <si>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</si>
  <si>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</si>
  <si>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</si>
  <si>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</si>
  <si>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</si>
  <si>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</si>
  <si>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</si>
  <si>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</si>
  <si>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</si>
  <si>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</si>
  <si>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</si>
  <si>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</si>
  <si>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</si>
  <si>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</si>
  <si>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</si>
  <si>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</si>
  <si>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</si>
  <si>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</si>
  <si>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</si>
  <si>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</si>
  <si>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</si>
  <si>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</si>
  <si>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</si>
  <si>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</si>
  <si>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</si>
  <si>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</si>
  <si>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</si>
  <si>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</si>
  <si>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</si>
  <si>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</si>
  <si>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</si>
  <si>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</si>
  <si>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</si>
  <si>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</si>
  <si>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</si>
  <si>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</si>
  <si>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</si>
  <si>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</si>
  <si>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</si>
  <si>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</si>
  <si>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</si>
  <si>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</si>
  <si>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</si>
  <si>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</si>
  <si>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</si>
  <si>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</si>
  <si>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</si>
  <si>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</si>
  <si>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</si>
  <si>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</si>
  <si>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</si>
  <si>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</si>
  <si>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</si>
  <si>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</si>
  <si>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</si>
  <si>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</si>
  <si>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</si>
  <si>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</si>
  <si>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</si>
  <si>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</si>
  <si>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</si>
  <si>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</si>
  <si>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</si>
  <si>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</si>
  <si>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</si>
  <si>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</si>
  <si>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</si>
  <si>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</si>
  <si>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</si>
  <si>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</si>
  <si>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</si>
  <si>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</si>
  <si>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</si>
  <si>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</si>
  <si>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</si>
  <si>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</si>
  <si>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</si>
  <si>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</si>
  <si>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</si>
  <si>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</si>
  <si>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</si>
  <si>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</si>
  <si>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</si>
  <si>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</si>
  <si>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</si>
  <si>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</si>
  <si>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</si>
  <si>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</si>
  <si>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</si>
  <si>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</si>
  <si>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</si>
  <si>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</si>
  <si>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</si>
  <si>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</si>
  <si>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</si>
  <si>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</si>
  <si>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</si>
  <si>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</si>
  <si>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</si>
  <si>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</si>
  <si>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</si>
  <si>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</si>
  <si>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</si>
  <si>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</si>
  <si>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</si>
  <si>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</si>
  <si>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</si>
  <si>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</si>
  <si>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</si>
  <si>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</si>
  <si>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</si>
  <si>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</si>
  <si>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</si>
  <si>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</si>
  <si>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</si>
  <si>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</si>
  <si>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</si>
  <si>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</si>
  <si>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</si>
  <si>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</si>
  <si>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</si>
  <si>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</si>
  <si>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</si>
  <si>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</si>
  <si>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</si>
  <si>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</si>
  <si>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</si>
  <si>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</si>
  <si>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</si>
  <si>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</si>
  <si>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</si>
  <si>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</si>
  <si>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</si>
  <si>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</si>
  <si>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</si>
  <si>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</si>
  <si>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</si>
  <si>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</si>
  <si>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</si>
  <si>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</si>
  <si>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</si>
  <si>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</si>
  <si>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</si>
  <si>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</si>
  <si>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</si>
  <si>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</si>
  <si>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</si>
  <si>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</si>
  <si>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</si>
  <si>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</si>
  <si>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</si>
  <si>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</si>
  <si>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</si>
  <si>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</si>
  <si>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</si>
  <si>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</si>
  <si>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</si>
  <si>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</si>
  <si>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</si>
  <si>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</si>
  <si>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</si>
  <si>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</si>
  <si>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</si>
  <si>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</si>
  <si>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</si>
  <si>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</si>
  <si>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</si>
  <si>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</si>
  <si>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</si>
  <si>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</si>
  <si>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</si>
  <si>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</si>
  <si>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</si>
  <si>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</si>
  <si>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</si>
  <si>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</si>
  <si>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</si>
  <si>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</si>
  <si>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</si>
  <si>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</si>
  <si>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</si>
  <si>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</si>
  <si>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</si>
  <si>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</si>
  <si>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</si>
  <si>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</si>
  <si>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</si>
  <si>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</si>
  <si>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</si>
  <si>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</si>
  <si>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</si>
  <si>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</si>
  <si>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</si>
  <si>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</si>
  <si>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</si>
  <si>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</si>
  <si>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</si>
  <si>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</si>
  <si>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</si>
  <si>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</si>
  <si>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</si>
  <si>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</si>
  <si>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</si>
  <si>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</si>
  <si>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</si>
  <si>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</si>
  <si>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</si>
  <si>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</si>
  <si>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</si>
  <si>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</si>
  <si>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</si>
  <si>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</si>
  <si>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</si>
  <si>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</si>
  <si>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</si>
  <si>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</si>
  <si>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</si>
  <si>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</si>
  <si>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</si>
  <si>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</si>
  <si>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</si>
  <si>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</si>
  <si>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</si>
  <si>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</si>
  <si>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</si>
  <si>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</si>
  <si>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</si>
  <si>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</si>
  <si>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</si>
  <si>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</si>
  <si>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</si>
  <si>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</si>
  <si>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</si>
  <si>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</si>
  <si>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</si>
  <si>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</si>
  <si>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</si>
  <si>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</si>
  <si>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</si>
  <si>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</si>
  <si>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</si>
  <si>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</si>
  <si>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</si>
  <si>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</si>
  <si>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</si>
  <si>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</si>
  <si>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</si>
  <si>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</si>
  <si>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</si>
  <si>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</si>
  <si>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</si>
  <si>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</si>
  <si>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</si>
  <si>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</si>
  <si>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</si>
  <si>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</si>
  <si>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</si>
  <si>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</si>
  <si>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</si>
  <si>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</si>
  <si>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</si>
  <si>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</si>
  <si>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</si>
  <si>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</si>
  <si>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</si>
  <si>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</si>
  <si>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</si>
  <si>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</si>
  <si>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</si>
  <si>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</si>
  <si>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</si>
  <si>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</si>
  <si>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</si>
  <si>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</si>
  <si>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</si>
  <si>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</si>
  <si>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</si>
  <si>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</si>
  <si>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</si>
  <si>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</si>
  <si>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</si>
  <si>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</si>
  <si>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</si>
  <si>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</si>
  <si>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</si>
  <si>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</si>
  <si>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</si>
  <si>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</si>
  <si>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</si>
  <si>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</si>
  <si>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</si>
  <si>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</si>
  <si>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</si>
  <si>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</si>
  <si>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</si>
  <si>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</si>
  <si>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</si>
  <si>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</si>
  <si>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</si>
  <si>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</si>
  <si>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</si>
  <si>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</si>
  <si>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</si>
  <si>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</si>
  <si>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</si>
  <si>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</si>
  <si>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</si>
  <si>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</si>
  <si>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</si>
  <si>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</si>
  <si>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</si>
  <si>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</si>
  <si>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</si>
  <si>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</si>
  <si>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</si>
  <si>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</si>
  <si>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</si>
  <si>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</si>
  <si>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</si>
  <si>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</si>
  <si>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</si>
  <si>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</si>
  <si>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</si>
  <si>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</si>
  <si>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</si>
  <si>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</si>
  <si>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</si>
  <si>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</si>
  <si>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</si>
  <si>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</si>
  <si>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</si>
  <si>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</si>
  <si>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</si>
  <si>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</si>
  <si>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</si>
  <si>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</si>
  <si>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</si>
  <si>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</si>
  <si>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</si>
  <si>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</si>
  <si>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</si>
  <si>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</si>
  <si>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</si>
  <si>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</si>
  <si>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</si>
  <si>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</si>
  <si>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</si>
  <si>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</si>
  <si>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</si>
  <si>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</si>
  <si>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</si>
  <si>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</si>
  <si>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</si>
  <si>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</si>
  <si>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</si>
  <si>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</si>
  <si>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</si>
  <si>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</si>
  <si>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</si>
  <si>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</si>
  <si>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</si>
  <si>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</si>
  <si>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</si>
  <si>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</si>
  <si>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</si>
  <si>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</si>
  <si>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</si>
  <si>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</si>
  <si>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</si>
  <si>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</si>
  <si>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</si>
  <si>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</si>
  <si>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</si>
  <si>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</si>
  <si>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</si>
  <si>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</si>
  <si>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</si>
  <si>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</si>
  <si>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</si>
  <si>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</si>
  <si>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</si>
  <si>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</si>
  <si>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</si>
  <si>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</si>
  <si>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</si>
  <si>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</si>
  <si>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</si>
  <si>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</si>
  <si>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</si>
  <si>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</si>
  <si>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</si>
  <si>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</si>
  <si>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</si>
  <si>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</si>
  <si>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</si>
  <si>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</si>
  <si>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</si>
  <si>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</si>
  <si>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</si>
  <si>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</si>
  <si>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</si>
  <si>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</si>
  <si>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</si>
  <si>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</si>
  <si>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</si>
  <si>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</si>
  <si>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</si>
  <si>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</si>
  <si>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</si>
  <si>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</si>
  <si>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</si>
  <si>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</si>
  <si>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</si>
  <si>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</si>
  <si>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</si>
  <si>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</si>
  <si>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</si>
  <si>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</si>
  <si>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</si>
  <si>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</si>
  <si>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</si>
  <si>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</si>
  <si>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</si>
  <si>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</si>
  <si>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</si>
  <si>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</si>
  <si>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</si>
  <si>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</si>
  <si>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</si>
  <si>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</si>
  <si>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</si>
  <si>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</si>
  <si>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</si>
  <si>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</si>
  <si>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</si>
  <si>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</si>
  <si>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</si>
  <si>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</si>
  <si>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</si>
  <si>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</si>
  <si>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</si>
  <si>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</si>
  <si>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</si>
  <si>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</si>
  <si>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</si>
  <si>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</si>
  <si>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</si>
  <si>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</si>
  <si>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</si>
  <si>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</si>
  <si>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</si>
  <si>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</si>
  <si>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</si>
  <si>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</si>
  <si>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</si>
  <si>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</si>
  <si>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</si>
  <si>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</si>
  <si>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</si>
  <si>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</si>
  <si>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</si>
  <si>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</si>
  <si>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</si>
  <si>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</si>
  <si>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</si>
  <si>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</si>
  <si>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</si>
  <si>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</si>
  <si>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</si>
  <si>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</si>
  <si>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</si>
  <si>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</si>
  <si>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</si>
  <si>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</si>
  <si>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</si>
  <si>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</si>
  <si>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</si>
  <si>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</si>
  <si>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</si>
  <si>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</si>
  <si>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</si>
  <si>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</si>
  <si>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</si>
  <si>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</si>
  <si>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</si>
  <si>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</si>
  <si>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</si>
  <si>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</si>
  <si>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</si>
  <si>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</si>
  <si>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</si>
  <si>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</si>
  <si>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</si>
  <si>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</si>
  <si>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</si>
  <si>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</si>
  <si>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</si>
  <si>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</si>
  <si>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</si>
  <si>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</si>
  <si>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</si>
  <si>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</si>
  <si>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</si>
  <si>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</si>
  <si>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</si>
  <si>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</si>
  <si>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</si>
  <si>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</si>
  <si>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</si>
  <si>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</si>
  <si>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</si>
  <si>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</si>
  <si>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</si>
  <si>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</si>
  <si>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</si>
  <si>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</si>
  <si>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</si>
  <si>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</si>
  <si>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</si>
  <si>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</si>
  <si>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</si>
  <si>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</si>
  <si>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</si>
  <si>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</si>
  <si>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</si>
  <si>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</si>
  <si>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</si>
  <si>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</si>
  <si>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</si>
  <si>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</si>
  <si>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</si>
  <si>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</si>
  <si>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</si>
  <si>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</si>
  <si>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</si>
  <si>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</si>
  <si>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</si>
  <si>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</si>
  <si>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</si>
  <si>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</si>
  <si>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</si>
  <si>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</si>
  <si>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</si>
  <si>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</si>
  <si>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</si>
  <si>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</si>
  <si>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</si>
  <si>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</si>
  <si>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</si>
  <si>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</si>
  <si>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</si>
  <si>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</si>
  <si>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</si>
  <si>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</si>
  <si>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</si>
  <si>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</si>
  <si>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</si>
  <si>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</si>
  <si>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</si>
  <si>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</si>
  <si>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</si>
  <si>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</si>
  <si>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</si>
  <si>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</si>
  <si>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</si>
  <si>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</si>
  <si>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</si>
  <si>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</si>
  <si>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</si>
  <si>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</si>
  <si>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</si>
  <si>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</si>
  <si>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</si>
  <si>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</si>
  <si>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</si>
  <si>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</si>
  <si>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</si>
  <si>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</si>
  <si>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</si>
  <si>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</si>
  <si>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</si>
  <si>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</si>
  <si>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</si>
  <si>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</si>
  <si>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</si>
  <si>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</si>
  <si>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</si>
  <si>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</si>
  <si>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</si>
  <si>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</si>
  <si>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</si>
  <si>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</si>
  <si>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</si>
  <si>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</si>
  <si>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</si>
  <si>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</si>
  <si>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</si>
  <si>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</si>
  <si>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</si>
  <si>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</si>
  <si>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</si>
  <si>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</si>
  <si>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</si>
  <si>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</si>
  <si>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</si>
  <si>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</si>
  <si>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</si>
  <si>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</si>
  <si>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</si>
  <si>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</si>
  <si>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</si>
  <si>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</si>
  <si>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</si>
  <si>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</si>
  <si>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</si>
  <si>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</si>
  <si>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</si>
  <si>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</si>
  <si>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</si>
  <si>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</si>
  <si>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</si>
  <si>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</si>
  <si>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</si>
  <si>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</si>
  <si>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</si>
  <si>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</si>
  <si>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</si>
  <si>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</si>
  <si>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</si>
  <si>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</si>
  <si>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</si>
  <si>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</si>
  <si>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</si>
  <si>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</si>
  <si>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</si>
  <si>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</si>
  <si>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</si>
  <si>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</si>
  <si>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</si>
  <si>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</si>
  <si>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</si>
  <si>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</si>
  <si>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</si>
  <si>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</si>
  <si>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</si>
  <si>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</si>
  <si>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</si>
  <si>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</si>
  <si>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</si>
  <si>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</si>
  <si>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</si>
  <si>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</si>
  <si>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</si>
  <si>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</si>
  <si>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</si>
  <si>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</si>
  <si>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</si>
  <si>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</si>
  <si>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</si>
  <si>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</si>
  <si>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</si>
  <si>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</si>
  <si>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</si>
  <si>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</si>
  <si>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</si>
  <si>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</si>
  <si>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</si>
  <si>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</si>
  <si>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</si>
  <si>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</si>
  <si>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</si>
  <si>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</si>
  <si>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</si>
  <si>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</si>
  <si>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</si>
  <si>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</si>
  <si>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</si>
  <si>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</si>
  <si>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</si>
  <si>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</si>
  <si>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</si>
  <si>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</si>
  <si>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</si>
  <si>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</si>
  <si>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</si>
  <si>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</si>
  <si>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</si>
  <si>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</si>
  <si>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</si>
  <si>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</si>
  <si>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</si>
  <si>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</si>
  <si>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</si>
  <si>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</si>
  <si>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</si>
  <si>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</si>
  <si>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</si>
  <si>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</si>
  <si>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</si>
  <si>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</si>
  <si>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</si>
  <si>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</si>
  <si>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</si>
  <si>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</si>
  <si>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</si>
  <si>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</si>
  <si>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</si>
  <si>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</si>
  <si>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</si>
  <si>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</si>
  <si>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</si>
  <si>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</si>
  <si>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</si>
  <si>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</si>
  <si>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</si>
  <si>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</si>
  <si>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</si>
  <si>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</si>
  <si>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</si>
  <si>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</si>
  <si>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</si>
  <si>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</si>
  <si>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</si>
  <si>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</si>
  <si>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</si>
  <si>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</si>
  <si>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</si>
  <si>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</si>
  <si>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</si>
  <si>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</si>
  <si>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</si>
  <si>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</si>
  <si>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</si>
  <si>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</si>
  <si>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</si>
  <si>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</si>
  <si>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</si>
  <si>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</si>
  <si>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</si>
  <si>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</si>
  <si>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</si>
  <si>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</si>
  <si>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</si>
  <si>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</si>
  <si>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</si>
  <si>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</si>
  <si>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</si>
  <si>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</si>
  <si>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</si>
  <si>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</si>
  <si>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</si>
  <si>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</si>
  <si>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</si>
  <si>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</si>
  <si>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</si>
  <si>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</si>
  <si>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</si>
  <si>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</si>
  <si>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</si>
  <si>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</si>
  <si>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</si>
  <si>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</si>
  <si>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</si>
  <si>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</si>
  <si>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</si>
  <si>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</si>
  <si>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</si>
  <si>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</si>
  <si>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</si>
  <si>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</si>
  <si>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</si>
  <si>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</si>
  <si>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</si>
  <si>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</si>
  <si>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</si>
  <si>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</si>
  <si>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</si>
  <si>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</si>
  <si>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</si>
  <si>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</si>
  <si>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</si>
  <si>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</si>
  <si>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</si>
  <si>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</si>
  <si>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</si>
  <si>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</si>
  <si>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</si>
  <si>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</si>
  <si>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</si>
  <si>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</si>
  <si>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</si>
  <si>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</si>
  <si>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</si>
  <si>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</si>
  <si>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</si>
  <si>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</si>
  <si>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</si>
  <si>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</si>
  <si>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</si>
  <si>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</si>
  <si>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</si>
  <si>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</si>
  <si>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</si>
  <si>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</si>
  <si>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</si>
  <si>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</si>
  <si>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</si>
  <si>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</si>
  <si>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</si>
  <si>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</si>
  <si>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</si>
  <si>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</si>
  <si>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</si>
  <si>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</si>
  <si>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</si>
  <si>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</si>
  <si>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</si>
  <si>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</si>
  <si>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</si>
  <si>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</si>
  <si>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</si>
  <si>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</si>
  <si>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</si>
  <si>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</si>
  <si>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</si>
  <si>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</si>
  <si>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</si>
  <si>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</si>
  <si>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</si>
  <si>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</si>
  <si>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</si>
  <si>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</si>
  <si>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</si>
  <si>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</si>
  <si>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</si>
  <si>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</si>
  <si>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</si>
  <si>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</si>
  <si>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</si>
  <si>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</si>
  <si>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</si>
  <si>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</si>
  <si>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</si>
  <si>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</si>
  <si>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</si>
  <si>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</si>
  <si>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</si>
  <si>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</si>
  <si>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</si>
  <si>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</si>
  <si>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</si>
  <si>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</si>
  <si>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</si>
  <si>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</si>
  <si>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</si>
  <si>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</si>
  <si>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</si>
  <si>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</si>
  <si>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</si>
  <si>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</si>
  <si>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</si>
  <si>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</si>
  <si>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</si>
  <si>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</si>
  <si>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</si>
  <si>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</si>
  <si>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</si>
  <si>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</si>
  <si>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</si>
  <si>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</si>
  <si>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</si>
  <si>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</si>
  <si>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</si>
  <si>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</si>
  <si>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</si>
  <si>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</si>
  <si>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</si>
  <si>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</si>
  <si>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</si>
  <si>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</si>
  <si>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</si>
  <si>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</si>
  <si>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</si>
  <si>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</si>
  <si>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</si>
  <si>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</si>
  <si>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</si>
  <si>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</si>
  <si>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</si>
  <si>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</si>
  <si>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</si>
  <si>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</si>
  <si>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</si>
  <si>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</si>
  <si>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</si>
  <si>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</si>
  <si>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</si>
  <si>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</si>
  <si>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</si>
  <si>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</si>
  <si>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</si>
  <si>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</si>
  <si>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</si>
  <si>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</si>
  <si>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</si>
  <si>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</si>
  <si>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</si>
  <si>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</si>
  <si>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</si>
  <si>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</si>
  <si>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</si>
  <si>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</si>
  <si>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</si>
  <si>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</si>
  <si>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</si>
  <si>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</si>
  <si>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</si>
  <si>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</si>
  <si>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</si>
  <si>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</si>
  <si>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</si>
  <si>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</si>
  <si>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</si>
  <si>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</si>
  <si>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</si>
  <si>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</si>
  <si>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</si>
  <si>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</si>
  <si>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</si>
  <si>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</si>
  <si>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</si>
  <si>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</si>
  <si>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</si>
  <si>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</si>
  <si>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</si>
  <si>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</si>
  <si>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</si>
  <si>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</si>
  <si>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</si>
  <si>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</si>
  <si>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</si>
  <si>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</si>
  <si>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</si>
  <si>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</si>
  <si>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</si>
  <si>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</si>
  <si>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</si>
  <si>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</si>
  <si>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</si>
  <si>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</si>
  <si>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</si>
  <si>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</si>
  <si>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</si>
  <si>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</si>
  <si>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</si>
  <si>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</si>
  <si>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</si>
  <si>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</si>
  <si>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</si>
  <si>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</si>
  <si>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</si>
  <si>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</si>
  <si>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</si>
  <si>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</si>
  <si>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</si>
  <si>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</si>
  <si>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</si>
  <si>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</si>
  <si>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</si>
  <si>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</si>
  <si>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</si>
  <si>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</si>
  <si>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</si>
  <si>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</si>
  <si>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</si>
  <si>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</si>
  <si>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</si>
  <si>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</si>
  <si>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</si>
  <si>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</si>
  <si>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</si>
  <si>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</si>
  <si>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</si>
  <si>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</si>
  <si>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</si>
  <si>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</si>
  <si>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</si>
  <si>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</si>
  <si>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</si>
  <si>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</si>
  <si>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</si>
  <si>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</si>
  <si>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</si>
  <si>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</si>
  <si>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</si>
  <si>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</si>
  <si>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</si>
  <si>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</si>
  <si>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</si>
  <si>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</si>
  <si>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</si>
  <si>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</si>
  <si>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</si>
  <si>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</si>
  <si>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</si>
  <si>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</si>
  <si>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</si>
  <si>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</si>
  <si>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</si>
  <si>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</si>
  <si>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</si>
  <si>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</si>
  <si>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</si>
  <si>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</si>
  <si>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</si>
  <si>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</si>
  <si>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</si>
  <si>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</si>
  <si>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</si>
  <si>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</si>
  <si>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</si>
  <si>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</si>
  <si>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</si>
  <si>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</si>
  <si>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</si>
  <si>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</si>
  <si>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</si>
  <si>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</si>
  <si>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</si>
  <si>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</si>
  <si>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</si>
  <si>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</si>
  <si>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</si>
  <si>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</si>
  <si>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</si>
  <si>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</si>
  <si>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</si>
  <si>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</si>
  <si>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</si>
  <si>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</si>
  <si>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</si>
  <si>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</si>
  <si>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</si>
  <si>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</si>
  <si>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</si>
  <si>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</si>
  <si>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</si>
  <si>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</si>
  <si>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</si>
  <si>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</si>
  <si>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</si>
  <si>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</si>
  <si>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</si>
  <si>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</si>
  <si>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</si>
  <si>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</si>
  <si>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</si>
  <si>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</si>
  <si>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</si>
  <si>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</si>
  <si>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</si>
  <si>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</si>
  <si>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</si>
  <si>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</si>
  <si>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</si>
  <si>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</si>
  <si>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</si>
  <si>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</si>
  <si>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</si>
  <si>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</si>
  <si>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</si>
  <si>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</si>
  <si>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</si>
  <si>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</si>
  <si>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</si>
  <si>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</si>
  <si>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</si>
  <si>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</si>
  <si>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</si>
  <si>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</si>
  <si>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</si>
  <si>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</si>
  <si>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</si>
  <si>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</si>
  <si>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</si>
  <si>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</si>
  <si>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</si>
  <si>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</si>
  <si>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</si>
  <si>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</si>
  <si>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</si>
  <si>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</si>
  <si>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</si>
  <si>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</si>
  <si>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</si>
  <si>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</si>
  <si>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</si>
  <si>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</si>
  <si>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</si>
  <si>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</si>
  <si>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</si>
  <si>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</si>
  <si>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</si>
  <si>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</si>
  <si>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</si>
  <si>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</si>
  <si>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</si>
  <si>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</si>
  <si>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</si>
  <si>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</si>
  <si>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</si>
  <si>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</si>
  <si>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</si>
  <si>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</si>
  <si>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</si>
  <si>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</si>
  <si>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</si>
  <si>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</si>
  <si>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</si>
  <si>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</si>
  <si>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</si>
  <si>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</si>
  <si>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</si>
  <si>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</si>
  <si>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</si>
  <si>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</si>
  <si>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</si>
  <si>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</si>
  <si>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</si>
  <si>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</si>
  <si>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</si>
  <si>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</si>
  <si>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</si>
  <si>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</si>
  <si>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</si>
  <si>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</si>
  <si>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</si>
  <si>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</si>
  <si>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</si>
  <si>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</si>
  <si>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</si>
  <si>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</si>
  <si>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</si>
  <si>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</si>
  <si>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</si>
  <si>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</si>
  <si>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</si>
  <si>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</si>
  <si>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</si>
  <si>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</si>
  <si>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</si>
  <si>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</si>
  <si>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</si>
  <si>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</si>
  <si>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</si>
  <si>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</si>
  <si>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</si>
  <si>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</si>
  <si>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</si>
  <si>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</si>
  <si>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</si>
  <si>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</si>
  <si>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</si>
  <si>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</si>
  <si>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</si>
  <si>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</si>
  <si>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</si>
  <si>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</si>
  <si>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</si>
  <si>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</si>
  <si>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</si>
  <si>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</si>
  <si>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</si>
  <si>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</si>
  <si>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</si>
  <si>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</si>
  <si>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</si>
  <si>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</si>
  <si>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</si>
  <si>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</si>
  <si>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</si>
  <si>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</si>
  <si>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</si>
  <si>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</si>
  <si>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</si>
  <si>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</si>
  <si>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</si>
  <si>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</si>
  <si>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</si>
  <si>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</si>
  <si>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</si>
  <si>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</si>
  <si>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</si>
  <si>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</si>
  <si>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</si>
  <si>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</si>
  <si>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</si>
  <si>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</si>
  <si>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</si>
  <si>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</si>
  <si>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</si>
  <si>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</si>
  <si>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</si>
  <si>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</si>
  <si>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</si>
  <si>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</si>
  <si>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</si>
  <si>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</si>
  <si>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</si>
  <si>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</si>
  <si>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</si>
  <si>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</si>
  <si>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</si>
  <si>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</si>
  <si>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</si>
  <si>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</si>
  <si>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</si>
  <si>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</si>
  <si>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</si>
  <si>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</si>
  <si>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</si>
  <si>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</si>
  <si>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</si>
  <si>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</si>
  <si>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</si>
  <si>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</si>
  <si>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</si>
  <si>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</si>
  <si>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</si>
  <si>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</si>
  <si>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</si>
  <si>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</si>
  <si>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</si>
  <si>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</si>
  <si>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</si>
  <si>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</si>
  <si>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</si>
  <si>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</si>
  <si>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</si>
  <si>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</si>
  <si>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</si>
  <si>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</si>
  <si>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</si>
  <si>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</si>
  <si>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</si>
  <si>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</si>
  <si>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</si>
  <si>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</si>
  <si>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</si>
  <si>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</si>
  <si>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</si>
  <si>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</si>
  <si>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</si>
  <si>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</si>
  <si>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</si>
  <si>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</si>
  <si>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</si>
  <si>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</si>
  <si>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</si>
  <si>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</si>
  <si>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</si>
  <si>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</si>
  <si>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</si>
  <si>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</si>
  <si>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</si>
  <si>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</si>
  <si>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</si>
  <si>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</si>
  <si>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</si>
  <si>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</si>
  <si>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</si>
  <si>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</si>
  <si>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</si>
  <si>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</si>
  <si>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</si>
  <si>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</si>
  <si>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</si>
  <si>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</si>
  <si>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</si>
  <si>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</si>
  <si>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</si>
  <si>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</si>
  <si>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</si>
  <si>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</si>
  <si>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</si>
  <si>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</si>
  <si>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</si>
  <si>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</si>
  <si>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</si>
  <si>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</si>
  <si>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</si>
  <si>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</si>
  <si>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</si>
  <si>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</si>
  <si>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</si>
  <si>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</si>
  <si>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</si>
  <si>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</si>
  <si>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</si>
  <si>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</si>
  <si>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</si>
  <si>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</si>
  <si>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</si>
  <si>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</si>
  <si>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</si>
  <si>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</si>
  <si>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</si>
  <si>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</si>
  <si>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</si>
  <si>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</si>
  <si>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</si>
  <si>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</si>
  <si>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</si>
  <si>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</si>
  <si>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</si>
  <si>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</si>
  <si>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</si>
  <si>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</si>
  <si>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</si>
  <si>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</si>
  <si>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</si>
  <si>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</si>
  <si>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</si>
  <si>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</si>
  <si>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</si>
  <si>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</si>
  <si>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</si>
  <si>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</si>
  <si>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</si>
  <si>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</si>
  <si>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</si>
  <si>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</si>
  <si>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</si>
  <si>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</si>
  <si>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</si>
  <si>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</si>
  <si>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</si>
  <si>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</si>
  <si>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</si>
  <si>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</si>
  <si>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</si>
  <si>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</si>
  <si>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</si>
  <si>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</si>
  <si>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</si>
  <si>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</si>
  <si>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</si>
  <si>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</si>
  <si>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</si>
  <si>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</si>
  <si>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</si>
  <si>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</si>
  <si>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</si>
  <si>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</si>
  <si>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</si>
  <si>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</si>
  <si>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</si>
  <si>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</si>
  <si>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</si>
  <si>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</si>
  <si>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</si>
  <si>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</si>
  <si>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</si>
  <si>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</si>
  <si>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</si>
  <si>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</si>
  <si>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</si>
  <si>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</si>
  <si>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</si>
  <si>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</si>
  <si>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</si>
  <si>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</si>
  <si>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</si>
  <si>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</si>
  <si>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</si>
  <si>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</si>
  <si>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</si>
  <si>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</si>
  <si>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</si>
  <si>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</si>
  <si>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</si>
  <si>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</si>
  <si>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</si>
  <si>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</si>
  <si>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</si>
  <si>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</si>
  <si>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</si>
  <si>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</si>
  <si>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</si>
  <si>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</si>
  <si>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</si>
  <si>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</si>
  <si>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</si>
  <si>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</si>
  <si>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</si>
  <si>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</si>
  <si>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</si>
  <si>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</si>
  <si>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</si>
  <si>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</si>
  <si>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</si>
  <si>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</si>
  <si>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</si>
  <si>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</si>
  <si>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</si>
  <si>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</si>
  <si>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</si>
  <si>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</si>
  <si>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</si>
  <si>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</si>
  <si>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</si>
  <si>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</si>
  <si>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</si>
  <si>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</si>
  <si>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</si>
  <si>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</si>
  <si>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</si>
  <si>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</si>
  <si>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</si>
  <si>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</si>
  <si>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</si>
  <si>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</si>
  <si>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</si>
  <si>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</si>
  <si>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</si>
  <si>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</si>
  <si>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</si>
  <si>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</si>
  <si>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</si>
  <si>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</si>
  <si>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</si>
  <si>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</si>
  <si>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</si>
  <si>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</si>
  <si>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</si>
  <si>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</si>
  <si>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</si>
  <si>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</si>
  <si>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</si>
  <si>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</si>
  <si>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</si>
  <si>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</si>
  <si>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</si>
  <si>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</si>
  <si>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</si>
  <si>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</si>
  <si>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</si>
  <si>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</si>
  <si>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</si>
  <si>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</si>
  <si>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</si>
  <si>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</si>
  <si>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</si>
  <si>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</si>
  <si>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</si>
  <si>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</si>
  <si>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</si>
  <si>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</si>
  <si>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</si>
  <si>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</si>
  <si>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</si>
  <si>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</si>
  <si>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</si>
  <si>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</si>
  <si>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</si>
  <si>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</si>
  <si>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</si>
  <si>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</si>
  <si>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</si>
  <si>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</si>
  <si>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</si>
  <si>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</si>
  <si>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</si>
  <si>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</si>
  <si>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</si>
  <si>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</si>
  <si>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</si>
  <si>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</si>
  <si>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</si>
  <si>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</si>
  <si>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</si>
  <si>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</si>
  <si>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</si>
  <si>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</si>
  <si>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</si>
  <si>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</si>
  <si>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</si>
  <si>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</si>
  <si>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</si>
  <si>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</si>
  <si>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</si>
  <si>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</si>
  <si>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</si>
  <si>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</si>
  <si>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</si>
  <si>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</si>
  <si>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</si>
  <si>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</si>
  <si>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</si>
  <si>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</si>
  <si>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</si>
  <si>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</si>
  <si>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</si>
  <si>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</si>
  <si>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</si>
  <si>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</si>
  <si>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</si>
  <si>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</si>
  <si>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</si>
  <si>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</si>
  <si>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</si>
  <si>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</si>
  <si>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</si>
  <si>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</si>
  <si>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</si>
  <si>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</si>
  <si>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</si>
  <si>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</si>
  <si>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</si>
  <si>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</si>
  <si>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</si>
  <si>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</si>
  <si>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</si>
  <si>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</si>
  <si>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</si>
  <si>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</si>
  <si>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</si>
  <si>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</si>
  <si>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</si>
  <si>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</si>
  <si>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</si>
  <si>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</si>
  <si>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</si>
  <si>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</si>
  <si>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</si>
  <si>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</si>
  <si>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</si>
  <si>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</si>
  <si>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</si>
  <si>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</si>
  <si>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</si>
  <si>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</si>
  <si>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</si>
  <si>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</si>
  <si>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</si>
  <si>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</si>
  <si>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</si>
  <si>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</si>
  <si>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</si>
  <si>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</si>
  <si>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</si>
  <si>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</si>
  <si>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</si>
  <si>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</si>
  <si>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</si>
  <si>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</si>
  <si>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</si>
  <si>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</si>
  <si>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</si>
  <si>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</si>
  <si>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</si>
  <si>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</si>
  <si>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</si>
  <si>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</si>
  <si>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</si>
  <si>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</si>
  <si>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</si>
  <si>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</si>
  <si>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</si>
  <si>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</si>
  <si>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</si>
  <si>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</si>
  <si>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</si>
  <si>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</si>
  <si>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</si>
  <si>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</si>
  <si>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</si>
  <si>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</si>
  <si>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</si>
  <si>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</si>
  <si>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</si>
  <si>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</si>
  <si>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</si>
  <si>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</si>
  <si>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</si>
  <si>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</si>
  <si>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</si>
  <si>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</si>
  <si>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</si>
  <si>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</si>
  <si>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</si>
  <si>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</si>
  <si>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</si>
  <si>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</si>
  <si>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</si>
  <si>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</si>
  <si>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</si>
  <si>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</si>
  <si>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</si>
  <si>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</si>
  <si>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</si>
  <si>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</si>
  <si>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</si>
  <si>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</si>
  <si>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</si>
  <si>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</si>
  <si>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</si>
  <si>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</si>
  <si>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</si>
  <si>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</si>
  <si>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</si>
  <si>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</si>
  <si>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</si>
  <si>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</si>
  <si>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</si>
  <si>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</si>
  <si>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</si>
  <si>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</si>
  <si>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</si>
  <si>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</si>
  <si>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</si>
  <si>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</si>
  <si>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</si>
  <si>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</si>
  <si>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</si>
  <si>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</si>
  <si>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</si>
  <si>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</si>
  <si>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</si>
  <si>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</si>
  <si>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</si>
  <si>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</si>
  <si>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</si>
  <si>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</si>
  <si>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</si>
  <si>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</si>
  <si>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</si>
  <si>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</si>
  <si>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</si>
  <si>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</si>
  <si>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</si>
  <si>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</si>
  <si>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</si>
  <si>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</si>
  <si>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</si>
  <si>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</si>
  <si>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</si>
  <si>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</si>
  <si>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</si>
  <si>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</si>
  <si>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</si>
  <si>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</si>
  <si>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</si>
  <si>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</si>
  <si>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</si>
  <si>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</si>
  <si>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</si>
  <si>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</si>
  <si>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</si>
  <si>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</si>
  <si>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</si>
  <si>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</si>
  <si>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</si>
  <si>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</si>
  <si>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</si>
  <si>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</si>
  <si>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</si>
  <si>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</si>
  <si>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</si>
  <si>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</si>
  <si>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</si>
  <si>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</si>
  <si>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</si>
  <si>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</si>
  <si>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</si>
  <si>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</si>
  <si>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</si>
  <si>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</si>
  <si>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</si>
  <si>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</si>
  <si>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</si>
  <si>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</si>
  <si>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</si>
  <si>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</si>
  <si>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</si>
  <si>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</si>
  <si>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</si>
  <si>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</si>
  <si>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</si>
  <si>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</si>
  <si>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</si>
  <si>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</si>
  <si>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</si>
  <si>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</si>
  <si>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</si>
  <si>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</si>
  <si>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</si>
  <si>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</si>
  <si>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</si>
  <si>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</si>
  <si>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</si>
  <si>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</si>
  <si>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</si>
  <si>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</si>
  <si>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</si>
  <si>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</si>
  <si>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</si>
  <si>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</si>
  <si>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</si>
  <si>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</si>
  <si>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</si>
  <si>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</si>
  <si>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</si>
  <si>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</si>
  <si>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</si>
  <si>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</si>
  <si>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</si>
  <si>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</si>
  <si>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</si>
  <si>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</si>
  <si>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</si>
  <si>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</si>
  <si>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</si>
  <si>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</si>
  <si>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</si>
  <si>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</si>
  <si>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</si>
  <si>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</si>
  <si>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</si>
  <si>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</si>
  <si>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</si>
  <si>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</si>
  <si>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</si>
  <si>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</si>
  <si>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</si>
  <si>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</si>
  <si>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</si>
  <si>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</si>
  <si>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</si>
  <si>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</si>
  <si>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</si>
  <si>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</si>
  <si>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</si>
  <si>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</si>
  <si>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</si>
  <si>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</si>
  <si>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</si>
  <si>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</si>
  <si>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</si>
  <si>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</si>
  <si>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</si>
  <si>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</si>
  <si>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</si>
  <si>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</si>
  <si>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</si>
  <si>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</si>
  <si>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</si>
  <si>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</si>
  <si>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</si>
  <si>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</si>
  <si>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</si>
  <si>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</si>
  <si>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</si>
  <si>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</si>
  <si>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</si>
  <si>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</si>
  <si>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</si>
  <si>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</si>
  <si>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</si>
  <si>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</si>
  <si>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</si>
  <si>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</si>
  <si>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</si>
  <si>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</si>
  <si>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</si>
  <si>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</si>
  <si>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</si>
  <si>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</si>
  <si>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</si>
  <si>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</si>
  <si>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</si>
  <si>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</si>
  <si>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</si>
  <si>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</si>
  <si>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</si>
  <si>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</si>
  <si>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</si>
  <si>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</si>
  <si>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</si>
  <si>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</si>
  <si>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</si>
  <si>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</si>
  <si>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</si>
  <si>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</si>
  <si>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</si>
  <si>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</si>
  <si>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</si>
  <si>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</si>
  <si>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</si>
  <si>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</si>
  <si>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</si>
  <si>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</si>
  <si>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</si>
  <si>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</si>
  <si>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</si>
  <si>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</si>
  <si>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</si>
  <si>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</si>
  <si>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</si>
  <si>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</si>
  <si>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</si>
  <si>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</si>
  <si>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</si>
  <si>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</si>
  <si>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</si>
  <si>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</si>
  <si>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</si>
  <si>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</si>
  <si>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</si>
  <si>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</si>
  <si>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</si>
  <si>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</si>
  <si>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</si>
  <si>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</si>
  <si>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</si>
  <si>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</si>
  <si>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</si>
  <si>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</si>
  <si>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</si>
  <si>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</si>
  <si>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</si>
  <si>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</si>
  <si>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</si>
  <si>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</si>
  <si>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</si>
  <si>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</si>
  <si>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</si>
  <si>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</si>
  <si>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</si>
  <si>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</si>
  <si>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</si>
  <si>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</si>
  <si>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</si>
  <si>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</si>
  <si>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</si>
  <si>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</si>
  <si>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</si>
  <si>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</si>
  <si>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</si>
  <si>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</si>
  <si>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</si>
  <si>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</si>
  <si>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</si>
  <si>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</si>
  <si>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</si>
  <si>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</si>
  <si>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</si>
  <si>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</si>
  <si>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</si>
  <si>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</si>
  <si>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</si>
  <si>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</si>
  <si>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</si>
  <si>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</si>
  <si>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</si>
  <si>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</si>
  <si>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</si>
  <si>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</si>
  <si>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</si>
  <si>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</si>
  <si>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</si>
  <si>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</si>
  <si>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</si>
  <si>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</si>
  <si>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</si>
  <si>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</si>
  <si>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</si>
  <si>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</si>
  <si>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</si>
  <si>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</si>
  <si>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</si>
  <si>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</si>
  <si>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</si>
  <si>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</si>
  <si>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</si>
  <si>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</si>
  <si>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</si>
  <si>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</si>
  <si>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</si>
  <si>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</si>
  <si>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</si>
  <si>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</si>
  <si>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</si>
  <si>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</si>
  <si>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</si>
  <si>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</si>
  <si>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</si>
  <si>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</si>
  <si>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</si>
  <si>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</si>
  <si>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</si>
  <si>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</si>
  <si>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</si>
  <si>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</si>
  <si>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</si>
  <si>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</si>
  <si>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</si>
  <si>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</si>
  <si>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</si>
  <si>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</si>
  <si>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</si>
  <si>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</si>
  <si>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</si>
  <si>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</si>
  <si>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</si>
  <si>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</si>
  <si>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</si>
  <si>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</si>
  <si>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</si>
  <si>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</si>
  <si>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</si>
  <si>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</si>
  <si>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</si>
  <si>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</si>
  <si>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</si>
  <si>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</si>
  <si>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</si>
  <si>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</si>
  <si>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</si>
  <si>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</si>
  <si>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</si>
  <si>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</si>
  <si>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</si>
  <si>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</si>
  <si>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</si>
  <si>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</si>
  <si>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</si>
  <si>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</si>
  <si>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</si>
  <si>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</si>
  <si>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</si>
  <si>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</si>
  <si>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</si>
  <si>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</si>
  <si>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</si>
  <si>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</si>
  <si>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</si>
  <si>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</si>
  <si>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</si>
  <si>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</si>
  <si>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</si>
  <si>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</si>
  <si>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</si>
  <si>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</si>
  <si>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</si>
  <si>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</si>
  <si>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</si>
  <si>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</si>
  <si>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</si>
  <si>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</si>
  <si>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</si>
  <si>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</si>
  <si>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</si>
  <si>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</si>
  <si>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</si>
  <si>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</si>
  <si>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</si>
  <si>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</si>
  <si>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</si>
  <si>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</si>
  <si>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</si>
  <si>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</si>
  <si>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</si>
  <si>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</si>
  <si>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</si>
  <si>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</si>
  <si>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</si>
  <si>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</si>
  <si>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</si>
  <si>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</si>
  <si>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</si>
  <si>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</si>
  <si>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</si>
  <si>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</si>
  <si>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</si>
  <si>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</si>
  <si>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</si>
  <si>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</si>
  <si>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</si>
  <si>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</si>
  <si>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</si>
  <si>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</si>
  <si>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</si>
  <si>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</si>
  <si>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</si>
  <si>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</si>
  <si>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</si>
  <si>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</si>
  <si>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</si>
  <si>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</si>
  <si>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</si>
  <si>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</si>
  <si>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</si>
  <si>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</si>
  <si>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</si>
  <si>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</si>
  <si>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</si>
  <si>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</si>
  <si>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</si>
  <si>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</si>
  <si>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</si>
  <si>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</si>
  <si>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</si>
  <si>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</si>
  <si>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</si>
  <si>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</si>
  <si>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</si>
  <si>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</si>
  <si>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</si>
  <si>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</si>
  <si>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</si>
  <si>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</si>
  <si>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</si>
  <si>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</si>
  <si>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</si>
  <si>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</si>
  <si>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</si>
  <si>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</si>
  <si>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</si>
  <si>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</si>
  <si>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</si>
  <si>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</si>
  <si>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</si>
  <si>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</si>
  <si>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</si>
  <si>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</si>
  <si>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</si>
  <si>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</si>
  <si>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</si>
  <si>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</si>
  <si>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</si>
  <si>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</si>
  <si>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</si>
  <si>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</si>
  <si>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</si>
  <si>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</si>
  <si>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</si>
  <si>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</si>
  <si>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</si>
  <si>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</si>
  <si>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</si>
  <si>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</si>
  <si>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</si>
  <si>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</si>
  <si>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</si>
  <si>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</si>
  <si>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</si>
  <si>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</si>
  <si>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</si>
  <si>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</si>
  <si>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</si>
  <si>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</si>
  <si>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</si>
  <si>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</si>
  <si>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</si>
  <si>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</si>
  <si>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</si>
  <si>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</si>
  <si>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</si>
  <si>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</si>
  <si>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</si>
  <si>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</si>
  <si>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</si>
  <si>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</si>
  <si>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</si>
  <si>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</si>
  <si>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</si>
  <si>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</si>
  <si>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</si>
  <si>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</si>
  <si>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</si>
  <si>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</si>
  <si>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</si>
  <si>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</si>
  <si>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</si>
  <si>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</si>
  <si>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</si>
  <si>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</si>
  <si>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</si>
  <si>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</si>
  <si>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</si>
  <si>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</si>
  <si>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</si>
  <si>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</si>
  <si>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</si>
  <si>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</si>
  <si>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</si>
  <si>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</si>
  <si>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</si>
  <si>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</si>
  <si>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</si>
  <si>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</si>
  <si>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</si>
  <si>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</si>
  <si>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</si>
  <si>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</si>
  <si>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</si>
  <si>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</si>
  <si>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</si>
  <si>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</si>
  <si>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</si>
  <si>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</si>
  <si>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</si>
  <si>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</si>
  <si>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</si>
  <si>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</si>
  <si>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</si>
  <si>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</si>
  <si>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</si>
  <si>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</si>
  <si>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</si>
  <si>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</si>
  <si>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</si>
  <si>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</si>
  <si>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</si>
  <si>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</si>
  <si>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</si>
  <si>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</si>
  <si>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</si>
  <si>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</si>
  <si>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</si>
  <si>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</si>
  <si>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</si>
  <si>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</si>
  <si>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</si>
  <si>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</si>
  <si>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</si>
  <si>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</si>
  <si>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</si>
  <si>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</si>
  <si>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</si>
  <si>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</si>
  <si>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</si>
  <si>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</si>
  <si>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</si>
  <si>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</si>
  <si>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</si>
  <si>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</si>
  <si>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</si>
  <si>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</si>
  <si>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</si>
  <si>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</si>
  <si>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</si>
  <si>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</si>
  <si>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</si>
  <si>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</si>
  <si>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</si>
  <si>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</si>
  <si>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</si>
  <si>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</si>
  <si>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</si>
  <si>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</si>
  <si>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</si>
  <si>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</si>
  <si>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</si>
  <si>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</si>
  <si>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</si>
  <si>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</si>
  <si>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</si>
  <si>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</si>
  <si>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</si>
  <si>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</si>
  <si>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</si>
  <si>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</si>
  <si>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</si>
  <si>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</si>
  <si>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</si>
  <si>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</si>
  <si>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</si>
  <si>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</si>
  <si>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</si>
  <si>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</si>
  <si>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</si>
  <si>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</si>
  <si>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</si>
  <si>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</si>
  <si>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</si>
  <si>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</si>
  <si>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</si>
  <si>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</si>
  <si>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</si>
  <si>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</si>
  <si>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</si>
  <si>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</si>
  <si>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</si>
  <si>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</si>
  <si>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</si>
  <si>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</si>
  <si>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</si>
  <si>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</si>
  <si>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</si>
  <si>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</si>
  <si>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</si>
  <si>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</si>
  <si>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</si>
  <si>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</si>
  <si>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</si>
  <si>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</si>
  <si>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</si>
  <si>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</si>
  <si>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</si>
  <si>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</si>
  <si>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</si>
  <si>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</si>
  <si>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</si>
  <si>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</si>
  <si>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</si>
  <si>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</si>
  <si>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</si>
  <si>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</si>
  <si>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</si>
  <si>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</si>
  <si>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</si>
  <si>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</si>
  <si>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</si>
  <si>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</si>
  <si>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</si>
  <si>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</si>
  <si>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</si>
  <si>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</si>
  <si>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</si>
  <si>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</si>
  <si>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</si>
  <si>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</si>
  <si>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</si>
  <si>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</si>
  <si>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</si>
  <si>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</si>
  <si>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</si>
  <si>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</si>
  <si>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</si>
  <si>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</si>
  <si>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</si>
  <si>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</si>
  <si>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</si>
  <si>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</si>
  <si>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</si>
  <si>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</si>
  <si>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</si>
  <si>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</si>
  <si>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</si>
  <si>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</si>
  <si>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</si>
  <si>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</si>
  <si>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</si>
  <si>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</si>
  <si>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</si>
  <si>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</si>
  <si>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</si>
  <si>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</si>
  <si>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</si>
  <si>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</si>
  <si>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</si>
  <si>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</si>
  <si>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</si>
  <si>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</si>
  <si>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</si>
  <si>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</si>
  <si>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</si>
  <si>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</si>
  <si>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</si>
  <si>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</si>
  <si>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</si>
  <si>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</si>
  <si>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</si>
  <si>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</si>
  <si>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</si>
  <si>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</si>
  <si>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</si>
  <si>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</si>
  <si>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</si>
  <si>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</si>
  <si>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</si>
  <si>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</si>
  <si>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</si>
  <si>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</si>
  <si>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</si>
  <si>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</si>
  <si>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</si>
  <si>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</si>
  <si>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</si>
  <si>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</si>
  <si>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</si>
  <si>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</si>
  <si>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</si>
  <si>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</si>
  <si>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</si>
  <si>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</si>
  <si>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</si>
  <si>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</si>
  <si>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</si>
  <si>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</si>
  <si>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</si>
  <si>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</si>
  <si>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</si>
  <si>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</si>
  <si>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</si>
  <si>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</si>
  <si>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</si>
  <si>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</si>
  <si>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</si>
  <si>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</si>
  <si>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</si>
  <si>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</si>
  <si>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</si>
  <si>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</si>
  <si>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</si>
  <si>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</si>
  <si>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</si>
  <si>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</si>
  <si>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</si>
  <si>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</si>
  <si>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</si>
  <si>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</si>
  <si>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</si>
  <si>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</si>
  <si>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</si>
  <si>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</si>
  <si>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</si>
  <si>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</si>
  <si>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</si>
  <si>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</si>
  <si>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</si>
  <si>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</si>
  <si>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</si>
  <si>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</si>
  <si>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</si>
  <si>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</si>
  <si>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</si>
  <si>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</si>
  <si>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</si>
  <si>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</si>
  <si>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</si>
  <si>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</si>
  <si>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</si>
  <si>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</si>
  <si>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</si>
  <si>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</si>
  <si>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</si>
  <si>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</si>
  <si>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</si>
  <si>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</si>
  <si>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</si>
  <si>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</si>
  <si>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</si>
  <si>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</si>
  <si>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</si>
  <si>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</si>
  <si>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</si>
  <si>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</si>
  <si>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</si>
  <si>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</si>
  <si>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</si>
  <si>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</si>
  <si>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</si>
  <si>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</si>
  <si>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</si>
  <si>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</si>
  <si>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</si>
  <si>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</si>
  <si>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</si>
  <si>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</si>
  <si>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</si>
  <si>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</si>
  <si>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</si>
  <si>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</si>
  <si>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</si>
  <si>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</si>
  <si>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</si>
  <si>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</si>
  <si>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</si>
  <si>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</si>
  <si>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</si>
  <si>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</si>
  <si>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</si>
  <si>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</si>
  <si>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</si>
  <si>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</si>
  <si>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</si>
  <si>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</si>
  <si>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</si>
  <si>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</si>
  <si>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</si>
  <si>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</si>
  <si>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</si>
  <si>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</si>
  <si>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</si>
  <si>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</si>
  <si>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</si>
  <si>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</si>
  <si>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</si>
  <si>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</si>
  <si>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</si>
  <si>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</si>
  <si>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</si>
  <si>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</si>
  <si>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</si>
  <si>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</si>
  <si>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</si>
  <si>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</si>
  <si>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</si>
  <si>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</si>
  <si>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</si>
  <si>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</si>
  <si>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</si>
  <si>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</si>
  <si>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</si>
  <si>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</si>
  <si>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</si>
  <si>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</si>
  <si>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</si>
  <si>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</si>
  <si>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</si>
  <si>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</si>
  <si>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</si>
  <si>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</si>
  <si>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</si>
  <si>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</si>
  <si>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</si>
  <si>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</si>
  <si>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</si>
  <si>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</si>
  <si>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</si>
  <si>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</si>
  <si>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</si>
  <si>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</si>
  <si>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</si>
  <si>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</si>
  <si>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</si>
  <si>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</si>
  <si>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</si>
  <si>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</si>
  <si>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</si>
  <si>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</si>
  <si>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</si>
  <si>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</si>
  <si>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</si>
  <si>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</si>
  <si>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</si>
  <si>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</si>
  <si>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</si>
  <si>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</si>
  <si>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</si>
  <si>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</si>
  <si>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</si>
  <si>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</si>
  <si>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</si>
  <si>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</si>
  <si>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</si>
  <si>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</si>
  <si>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</si>
  <si>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</si>
  <si>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</si>
  <si>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</si>
  <si>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</si>
  <si>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</si>
  <si>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</si>
  <si>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</si>
  <si>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</si>
  <si>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</si>
  <si>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</si>
  <si>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</si>
  <si>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</si>
  <si>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</si>
  <si>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</si>
  <si>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</si>
  <si>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</si>
  <si>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</si>
  <si>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</si>
  <si>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</si>
  <si>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</si>
  <si>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</si>
  <si>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</si>
  <si>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</si>
  <si>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</si>
  <si>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</si>
  <si>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</si>
  <si>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</si>
  <si>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</si>
  <si>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</si>
  <si>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</si>
  <si>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</si>
  <si>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</si>
  <si>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</si>
  <si>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</si>
  <si>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</si>
  <si>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</si>
  <si>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</si>
  <si>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</si>
  <si>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</si>
  <si>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</si>
  <si>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</si>
  <si>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</si>
  <si>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</si>
  <si>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</si>
  <si>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</si>
  <si>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</si>
  <si>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</si>
  <si>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</si>
  <si>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</si>
  <si>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</si>
  <si>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</si>
  <si>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</si>
  <si>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</si>
  <si>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</si>
  <si>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</si>
  <si>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</si>
  <si>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</si>
  <si>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</si>
  <si>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</si>
  <si>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</si>
  <si>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</si>
  <si>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</si>
  <si>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</si>
  <si>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</si>
  <si>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</si>
  <si>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</si>
  <si>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</si>
  <si>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</si>
  <si>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</si>
  <si>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</si>
  <si>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</si>
  <si>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</si>
  <si>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</si>
  <si>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</si>
  <si>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</si>
  <si>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</si>
  <si>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</si>
  <si>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</si>
  <si>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</si>
  <si>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</si>
  <si>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</si>
  <si>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</si>
  <si>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</si>
  <si>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</si>
  <si>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</si>
  <si>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</si>
  <si>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</si>
  <si>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</si>
  <si>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</si>
  <si>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</si>
  <si>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</si>
  <si>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</si>
  <si>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</si>
  <si>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</si>
  <si>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</si>
  <si>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</si>
  <si>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</si>
  <si>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</si>
  <si>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</si>
  <si>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</si>
  <si>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</si>
  <si>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</si>
  <si>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</si>
  <si>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</si>
  <si>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</si>
  <si>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</si>
  <si>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</si>
  <si>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</si>
  <si>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</si>
  <si>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</si>
  <si>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</si>
  <si>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</si>
  <si>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</si>
  <si>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</si>
  <si>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</si>
  <si>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</si>
  <si>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</si>
  <si>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</si>
  <si>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</si>
  <si>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</si>
  <si>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</si>
  <si>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</si>
  <si>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</si>
  <si>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</si>
  <si>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</si>
  <si>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</si>
  <si>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</si>
  <si>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</si>
  <si>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</si>
  <si>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</si>
  <si>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</si>
  <si>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</si>
  <si>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</si>
  <si>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</si>
  <si>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</si>
  <si>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</si>
  <si>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</si>
  <si>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</si>
  <si>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</si>
  <si>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</si>
  <si>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</si>
  <si>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</si>
  <si>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</si>
  <si>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</si>
  <si>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</si>
  <si>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</si>
  <si>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</si>
  <si>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</si>
  <si>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</si>
  <si>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</si>
  <si>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</si>
  <si>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</si>
  <si>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</si>
  <si>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</si>
  <si>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</si>
  <si>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</si>
  <si>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</si>
  <si>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</si>
  <si>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</si>
  <si>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</si>
  <si>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</si>
  <si>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</si>
  <si>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</si>
  <si>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</si>
  <si>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</si>
  <si>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</si>
  <si>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</si>
  <si>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</si>
  <si>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</si>
  <si>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</si>
  <si>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</si>
  <si>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</si>
  <si>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</si>
  <si>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</si>
  <si>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</si>
  <si>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</si>
  <si>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</si>
  <si>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</si>
  <si>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</si>
  <si>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</si>
  <si>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</si>
  <si>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</si>
  <si>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</si>
  <si>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</si>
  <si>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</si>
  <si>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</si>
  <si>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</si>
  <si>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</si>
  <si>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</si>
  <si>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</si>
  <si>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</si>
  <si>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</si>
  <si>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</si>
  <si>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</si>
  <si>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</si>
  <si>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</si>
  <si>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</si>
  <si>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</si>
  <si>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</si>
  <si>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</si>
  <si>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</si>
  <si>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</si>
  <si>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</si>
  <si>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</si>
  <si>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</si>
  <si>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</si>
  <si>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</si>
  <si>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</si>
  <si>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</si>
  <si>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</si>
  <si>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</si>
  <si>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</si>
  <si>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</si>
  <si>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</si>
  <si>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</si>
  <si>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</si>
  <si>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</si>
  <si>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</si>
  <si>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</si>
  <si>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</si>
  <si>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</si>
  <si>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</si>
  <si>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</si>
  <si>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</si>
  <si>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</si>
  <si>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</si>
  <si>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</si>
  <si>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</si>
  <si>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</si>
  <si>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</si>
  <si>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</si>
  <si>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</si>
  <si>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</si>
  <si>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</si>
  <si>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</si>
  <si>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</si>
  <si>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</si>
  <si>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</si>
  <si>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</si>
  <si>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</si>
  <si>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</si>
  <si>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</si>
  <si>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</si>
  <si>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</si>
  <si>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</si>
  <si>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</si>
  <si>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</si>
  <si>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</si>
  <si>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</si>
  <si>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</si>
  <si>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</si>
  <si>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</si>
  <si>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</si>
  <si>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</si>
  <si>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</si>
  <si>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</si>
  <si>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</si>
  <si>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</si>
  <si>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</si>
  <si>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</si>
  <si>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</si>
  <si>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</si>
  <si>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</si>
  <si>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</si>
  <si>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</si>
  <si>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</si>
  <si>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</si>
  <si>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</si>
  <si>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</si>
  <si>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</si>
  <si>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</si>
  <si>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</si>
  <si>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</si>
  <si>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</si>
  <si>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</si>
  <si>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</si>
  <si>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</si>
  <si>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</si>
  <si>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</si>
  <si>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</si>
  <si>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</si>
  <si>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</si>
  <si>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</si>
  <si>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</si>
  <si>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</si>
  <si>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</si>
  <si>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</si>
  <si>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</si>
  <si>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</si>
  <si>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</si>
  <si>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</si>
  <si>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</si>
  <si>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</si>
  <si>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</si>
  <si>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</si>
  <si>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</si>
  <si>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</si>
  <si>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</si>
  <si>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</si>
  <si>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</si>
  <si>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</si>
  <si>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</si>
  <si>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</si>
  <si>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</si>
  <si>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</si>
  <si>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</si>
  <si>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</si>
  <si>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</si>
  <si>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</si>
  <si>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</si>
  <si>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</si>
  <si>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</si>
  <si>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</si>
  <si>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</si>
  <si>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</si>
  <si>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</si>
  <si>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</si>
  <si>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</si>
  <si>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</si>
  <si>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</si>
  <si>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</si>
  <si>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</si>
  <si>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</si>
  <si>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</si>
  <si>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</si>
  <si>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</si>
  <si>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</si>
  <si>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</si>
  <si>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</si>
  <si>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</si>
  <si>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</si>
  <si>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</si>
  <si>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</si>
  <si>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</si>
  <si>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</si>
  <si>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</si>
  <si>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</si>
  <si>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</si>
  <si>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</si>
  <si>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</si>
  <si>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</si>
  <si>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</si>
  <si>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</si>
  <si>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</si>
  <si>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</si>
  <si>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</si>
  <si>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</si>
  <si>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</si>
  <si>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</si>
  <si>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</si>
  <si>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</si>
  <si>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</si>
  <si>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</si>
  <si>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</si>
  <si>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</si>
  <si>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</si>
  <si>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</si>
  <si>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</si>
  <si>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</si>
  <si>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</si>
  <si>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</si>
  <si>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</si>
  <si>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</si>
  <si>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</si>
  <si>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</si>
  <si>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</si>
  <si>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</si>
  <si>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</si>
  <si>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</si>
  <si>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</si>
  <si>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</si>
  <si>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</si>
  <si>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</si>
  <si>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</si>
  <si>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</si>
  <si>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</si>
  <si>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</si>
  <si>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</si>
  <si>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</si>
  <si>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</si>
  <si>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</si>
  <si>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</si>
  <si>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</si>
  <si>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</si>
  <si>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</si>
  <si>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</si>
  <si>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</si>
  <si>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</si>
  <si>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</si>
  <si>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</si>
  <si>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</si>
  <si>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</si>
  <si>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</si>
  <si>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</si>
  <si>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</si>
  <si>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</si>
  <si>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</si>
  <si>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</si>
  <si>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</si>
  <si>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</si>
  <si>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</si>
  <si>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</si>
  <si>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</si>
  <si>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</si>
  <si>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</si>
  <si>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</si>
  <si>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</si>
  <si>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</si>
  <si>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</si>
  <si>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</si>
  <si>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</si>
  <si>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</si>
  <si>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</si>
  <si>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</si>
  <si>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</si>
  <si>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</si>
  <si>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</si>
  <si>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</si>
  <si>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</si>
  <si>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</si>
  <si>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</si>
  <si>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</si>
  <si>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</si>
  <si>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</si>
  <si>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</si>
  <si>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</si>
  <si>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</si>
  <si>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</si>
  <si>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</si>
  <si>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</si>
  <si>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</si>
  <si>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</si>
  <si>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</si>
  <si>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</si>
  <si>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</si>
  <si>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</si>
  <si>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</si>
  <si>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</si>
  <si>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</si>
  <si>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</si>
  <si>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</si>
  <si>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</si>
  <si>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</si>
  <si>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</si>
  <si>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</si>
  <si>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</si>
  <si>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</si>
  <si>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</si>
  <si>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</si>
  <si>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</si>
  <si>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</si>
  <si>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</si>
  <si>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</si>
  <si>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</si>
  <si>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</si>
  <si>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</si>
  <si>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</si>
  <si>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</si>
  <si>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</si>
  <si>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</si>
  <si>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</si>
  <si>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</si>
  <si>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</si>
  <si>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</si>
  <si>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</si>
  <si>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</si>
  <si>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</si>
  <si>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</si>
  <si>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</si>
  <si>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</si>
  <si>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</si>
  <si>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</si>
  <si>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</si>
  <si>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</si>
  <si>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</si>
  <si>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</si>
  <si>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</si>
  <si>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</si>
  <si>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</si>
  <si>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</si>
  <si>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</si>
  <si>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</si>
  <si>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</si>
  <si>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</si>
  <si>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</si>
  <si>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</si>
  <si>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</si>
  <si>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</si>
  <si>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</si>
  <si>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</si>
  <si>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</si>
  <si>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</si>
  <si>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</si>
  <si>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</si>
  <si>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</si>
  <si>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</si>
  <si>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</si>
  <si>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</si>
  <si>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</si>
  <si>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</si>
  <si>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</si>
  <si>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</si>
  <si>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</si>
  <si>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</si>
  <si>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</si>
  <si>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</si>
  <si>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</si>
  <si>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</si>
  <si>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</si>
  <si>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</si>
  <si>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</si>
  <si>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</si>
  <si>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</si>
  <si>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</si>
  <si>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</si>
  <si>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</si>
  <si>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</si>
  <si>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</si>
  <si>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</si>
  <si>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</si>
  <si>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</si>
  <si>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</si>
  <si>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</si>
  <si>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</si>
  <si>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</si>
  <si>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</si>
  <si>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</si>
  <si>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</si>
  <si>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</si>
  <si>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</si>
  <si>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</si>
  <si>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</si>
  <si>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</si>
  <si>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</si>
  <si>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</si>
  <si>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</si>
  <si>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</si>
  <si>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</si>
  <si>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</si>
  <si>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</si>
  <si>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</si>
  <si>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</si>
  <si>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</si>
  <si>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</si>
  <si>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</si>
  <si>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</si>
  <si>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</si>
  <si>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</si>
  <si>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</si>
  <si>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</si>
  <si>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</si>
  <si>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</si>
  <si>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</si>
  <si>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</si>
  <si>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</si>
  <si>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</si>
  <si>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</si>
  <si>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</si>
  <si>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</si>
  <si>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</si>
  <si>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</si>
  <si>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</si>
  <si>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</si>
  <si>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</si>
  <si>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</si>
  <si>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</si>
  <si>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</si>
  <si>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</si>
  <si>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</si>
  <si>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</si>
  <si>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</si>
  <si>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</si>
  <si>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</si>
  <si>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</si>
  <si>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</si>
  <si>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</si>
  <si>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</si>
  <si>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</si>
  <si>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</si>
  <si>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</si>
  <si>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</si>
  <si>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</si>
  <si>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</si>
  <si>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</si>
  <si>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</si>
  <si>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</si>
  <si>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</si>
  <si>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</si>
  <si>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</si>
  <si>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</si>
  <si>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</si>
  <si>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</si>
  <si>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</si>
  <si>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</si>
  <si>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</si>
  <si>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</si>
  <si>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</si>
  <si>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</si>
  <si>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</si>
  <si>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</si>
  <si>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</si>
  <si>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</si>
  <si>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</si>
  <si>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</si>
  <si>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</si>
  <si>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</si>
  <si>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</si>
  <si>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</si>
  <si>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</si>
  <si>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</si>
  <si>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</si>
  <si>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</si>
  <si>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</si>
  <si>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</si>
  <si>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</si>
  <si>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</si>
  <si>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</si>
  <si>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</si>
  <si>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</si>
  <si>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</si>
  <si>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</si>
  <si>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</si>
  <si>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</si>
  <si>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</si>
  <si>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</si>
  <si>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</si>
  <si>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</si>
  <si>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</si>
  <si>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</si>
  <si>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</si>
  <si>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</si>
  <si>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</si>
  <si>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</si>
  <si>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</si>
  <si>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</si>
  <si>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</si>
  <si>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</si>
  <si>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</si>
  <si>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</si>
  <si>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</si>
  <si>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</si>
  <si>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</si>
  <si>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</si>
  <si>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</si>
  <si>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</si>
  <si>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</si>
  <si>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</si>
  <si>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</si>
  <si>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</si>
  <si>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</si>
  <si>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</si>
  <si>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</si>
  <si>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</si>
  <si>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</si>
  <si>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</si>
  <si>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</si>
  <si>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</si>
  <si>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</si>
  <si>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</si>
  <si>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</si>
  <si>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</si>
  <si>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</si>
  <si>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</si>
  <si>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</si>
  <si>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</si>
  <si>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</si>
  <si>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</si>
  <si>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</si>
  <si>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</si>
  <si>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</si>
  <si>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</si>
  <si>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</si>
  <si>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</si>
  <si>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</si>
  <si>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</si>
  <si>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</si>
  <si>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</si>
  <si>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</si>
  <si>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</si>
  <si>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</si>
  <si>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</si>
  <si>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</si>
  <si>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</si>
  <si>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</si>
  <si>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</si>
  <si>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</si>
  <si>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</si>
  <si>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</si>
  <si>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</si>
  <si>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</si>
  <si>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</si>
  <si>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</si>
  <si>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</si>
  <si>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</si>
  <si>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</si>
  <si>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</si>
  <si>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</si>
  <si>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</si>
  <si>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</si>
  <si>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</si>
  <si>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</si>
  <si>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</si>
  <si>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</si>
  <si>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</si>
  <si>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</si>
  <si>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</si>
  <si>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</si>
  <si>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</si>
  <si>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</si>
  <si>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</si>
  <si>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</si>
  <si>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</si>
  <si>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</si>
  <si>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</si>
  <si>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</si>
  <si>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</si>
  <si>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</si>
  <si>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</si>
  <si>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</si>
  <si>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</si>
  <si>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</si>
  <si>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</si>
  <si>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</si>
  <si>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</si>
  <si>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</si>
  <si>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</si>
  <si>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</si>
  <si>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</si>
  <si>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</si>
  <si>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</si>
  <si>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</si>
  <si>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</si>
  <si>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</si>
  <si>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</si>
  <si>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</si>
  <si>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</si>
  <si>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</si>
  <si>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</si>
  <si>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</si>
  <si>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</si>
  <si>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</si>
  <si>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</si>
  <si>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</si>
  <si>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</si>
  <si>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</si>
  <si>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</si>
  <si>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</si>
  <si>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</si>
  <si>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</si>
  <si>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</si>
  <si>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</si>
  <si>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</si>
  <si>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</si>
  <si>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</si>
  <si>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</si>
  <si>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</si>
  <si>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</si>
  <si>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</si>
  <si>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</si>
  <si>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</si>
  <si>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</si>
  <si>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</si>
  <si>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</si>
  <si>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</si>
  <si>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</si>
  <si>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</si>
  <si>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</si>
  <si>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</si>
  <si>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</si>
  <si>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</si>
  <si>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</si>
  <si>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</si>
  <si>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</si>
  <si>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</si>
  <si>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</si>
  <si>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</si>
  <si>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</si>
  <si>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</si>
  <si>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</si>
  <si>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</si>
  <si>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</si>
  <si>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</si>
  <si>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</si>
  <si>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</si>
  <si>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</si>
  <si>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</si>
  <si>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</si>
  <si>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</si>
  <si>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</si>
  <si>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</si>
  <si>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</si>
  <si>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</si>
  <si>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</si>
  <si>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</si>
  <si>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</si>
  <si>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</si>
  <si>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</si>
  <si>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</si>
  <si>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</si>
  <si>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</si>
  <si>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</si>
  <si>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</si>
  <si>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</si>
  <si>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</si>
  <si>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</si>
  <si>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</si>
  <si>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</si>
  <si>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</si>
  <si>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</si>
  <si>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</si>
  <si>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</si>
  <si>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</si>
  <si>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</si>
  <si>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</si>
  <si>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</si>
  <si>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</si>
  <si>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</si>
  <si>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</si>
  <si>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</si>
  <si>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</si>
  <si>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</si>
  <si>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</si>
  <si>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</si>
  <si>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</si>
  <si>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</si>
  <si>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</si>
  <si>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</si>
  <si>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</si>
  <si>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</si>
  <si>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</si>
  <si>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</si>
  <si>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</si>
  <si>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</si>
  <si>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</si>
  <si>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</si>
  <si>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</si>
  <si>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</si>
  <si>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</si>
  <si>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</si>
  <si>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</si>
  <si>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</si>
  <si>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</si>
  <si>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</si>
  <si>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</si>
  <si>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</si>
  <si>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</si>
  <si>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</si>
  <si>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</si>
  <si>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</si>
  <si>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</si>
  <si>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</si>
  <si>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</si>
  <si>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</si>
  <si>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</si>
  <si>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</si>
  <si>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</si>
  <si>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</si>
  <si>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</si>
  <si>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</si>
  <si>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</si>
  <si>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</si>
  <si>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</si>
  <si>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</si>
  <si>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</si>
  <si>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</si>
  <si>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</si>
  <si>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</si>
  <si>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</si>
  <si>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</si>
  <si>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</si>
  <si>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</si>
  <si>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</si>
  <si>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</si>
  <si>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</si>
  <si>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</si>
  <si>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</si>
  <si>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</si>
  <si>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</si>
  <si>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</si>
  <si>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</si>
  <si>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</si>
  <si>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</si>
  <si>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</si>
  <si>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</si>
  <si>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</si>
  <si>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</si>
  <si>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</si>
  <si>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</si>
  <si>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</si>
  <si>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</si>
  <si>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</si>
  <si>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</si>
  <si>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</si>
  <si>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</si>
  <si>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</si>
  <si>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</si>
  <si>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</si>
  <si>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</si>
  <si>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</si>
  <si>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</si>
  <si>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</si>
  <si>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</si>
  <si>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</si>
  <si>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</si>
  <si>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</si>
  <si>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</si>
  <si>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</si>
  <si>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</si>
  <si>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</si>
  <si>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</si>
  <si>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</si>
  <si>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</si>
  <si>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</si>
  <si>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</si>
  <si>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</si>
  <si>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</si>
  <si>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</si>
  <si>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</si>
  <si>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</si>
  <si>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</si>
  <si>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</si>
  <si>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</si>
  <si>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</si>
  <si>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</si>
  <si>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</si>
  <si>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</si>
  <si>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</si>
  <si>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</si>
  <si>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</si>
  <si>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</si>
  <si>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</si>
  <si>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</si>
  <si>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</si>
  <si>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</si>
  <si>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</si>
  <si>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</si>
  <si>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</si>
  <si>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</si>
  <si>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</si>
  <si>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</si>
  <si>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</si>
  <si>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</si>
  <si>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</si>
  <si>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</si>
  <si>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</si>
  <si>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</si>
  <si>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</si>
  <si>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</si>
  <si>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</si>
  <si>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</si>
  <si>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</si>
  <si>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</si>
  <si>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</si>
  <si>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</si>
  <si>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</si>
  <si>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</si>
  <si>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</si>
  <si>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</si>
  <si>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</si>
  <si>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</si>
  <si>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</si>
  <si>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</si>
  <si>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</si>
  <si>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</si>
  <si>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</si>
  <si>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</si>
  <si>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</si>
  <si>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</si>
  <si>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</si>
  <si>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</si>
  <si>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</si>
  <si>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</si>
  <si>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</si>
  <si>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</si>
  <si>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</si>
  <si>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</si>
  <si>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</si>
  <si>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</si>
  <si>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</si>
  <si>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</si>
  <si>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</si>
  <si>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</si>
  <si>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</si>
  <si>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</si>
  <si>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</si>
  <si>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</si>
  <si>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</si>
  <si>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</si>
  <si>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</si>
  <si>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</si>
  <si>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</si>
  <si>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</si>
  <si>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</si>
  <si>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</si>
  <si>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</si>
  <si>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</si>
  <si>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</si>
  <si>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</si>
  <si>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</si>
  <si>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</si>
  <si>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</si>
  <si>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</si>
  <si>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</si>
  <si>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</si>
  <si>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</si>
  <si>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</si>
  <si>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</si>
  <si>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</si>
  <si>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</si>
  <si>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</si>
  <si>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</si>
  <si>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</si>
  <si>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</si>
  <si>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</si>
  <si>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</si>
  <si>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</si>
  <si>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</si>
  <si>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</si>
  <si>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</si>
  <si>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</si>
  <si>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</si>
  <si>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</si>
  <si>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</si>
  <si>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</si>
  <si>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</si>
  <si>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</si>
  <si>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</si>
  <si>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</si>
  <si>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</si>
  <si>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</si>
  <si>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</si>
  <si>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</si>
  <si>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</si>
  <si>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</si>
  <si>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</si>
  <si>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</si>
  <si>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</si>
  <si>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</si>
  <si>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</si>
  <si>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</si>
  <si>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</si>
  <si>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</si>
  <si>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</si>
  <si>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</si>
  <si>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</si>
  <si>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</si>
  <si>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</si>
  <si>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</si>
  <si>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</si>
  <si>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</si>
  <si>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</si>
  <si>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</si>
  <si>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</si>
  <si>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</si>
  <si>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</si>
  <si>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</si>
  <si>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</si>
  <si>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</si>
  <si>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</si>
  <si>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</si>
  <si>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</si>
  <si>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</si>
  <si>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</si>
  <si>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</si>
  <si>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</si>
  <si>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</si>
  <si>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</si>
  <si>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</si>
  <si>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</si>
  <si>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</si>
  <si>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</si>
  <si>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</si>
  <si>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</si>
  <si>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</si>
  <si>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</si>
  <si>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</si>
  <si>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</si>
  <si>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</si>
  <si>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</si>
  <si>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</si>
  <si>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</si>
  <si>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</si>
  <si>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</si>
  <si>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</si>
  <si>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</si>
  <si>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</si>
  <si>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</si>
  <si>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</si>
  <si>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</si>
  <si>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</si>
  <si>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</si>
  <si>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</si>
  <si>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</si>
  <si>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</si>
  <si>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</si>
  <si>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</si>
  <si>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</si>
  <si>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</si>
  <si>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</si>
  <si>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</si>
  <si>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</si>
  <si>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</si>
  <si>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</si>
  <si>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</si>
  <si>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</si>
  <si>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</si>
  <si>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</si>
  <si>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</si>
  <si>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</si>
  <si>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</si>
  <si>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</si>
  <si>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</si>
  <si>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</si>
  <si>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</si>
  <si>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</si>
  <si>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</si>
  <si>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</si>
  <si>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</si>
  <si>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</si>
  <si>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</si>
  <si>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</si>
  <si>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</si>
  <si>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</si>
  <si>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</si>
  <si>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</si>
  <si>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</si>
  <si>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</si>
  <si>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</si>
  <si>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</si>
  <si>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</si>
  <si>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</si>
  <si>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</si>
  <si>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</si>
  <si>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</si>
  <si>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</si>
  <si>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</si>
  <si>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</si>
  <si>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</si>
  <si>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</si>
  <si>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</si>
  <si>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</si>
  <si>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</si>
  <si>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</si>
  <si>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</si>
  <si>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</si>
  <si>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</si>
  <si>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</si>
  <si>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</si>
  <si>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</si>
  <si>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</si>
  <si>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</si>
  <si>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</si>
  <si>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</si>
  <si>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</si>
  <si>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</si>
  <si>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</si>
  <si>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</si>
  <si>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</si>
  <si>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</si>
  <si>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</si>
  <si>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</si>
  <si>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</si>
  <si>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</si>
  <si>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</si>
  <si>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</si>
  <si>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</si>
  <si>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</si>
  <si>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</si>
  <si>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</si>
  <si>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</si>
  <si>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</si>
  <si>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</si>
  <si>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</si>
  <si>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</si>
  <si>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</si>
  <si>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</si>
  <si>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</si>
  <si>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</si>
  <si>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</si>
  <si>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</si>
  <si>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</si>
  <si>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</si>
  <si>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</si>
  <si>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</si>
  <si>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</si>
  <si>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</si>
  <si>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</si>
  <si>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</si>
  <si>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</si>
  <si>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</si>
  <si>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</si>
  <si>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</si>
  <si>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</si>
  <si>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</si>
  <si>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</si>
  <si>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</si>
  <si>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</si>
  <si>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</si>
  <si>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</si>
  <si>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</si>
  <si>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</si>
  <si>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</si>
  <si>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</si>
  <si>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</si>
  <si>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</si>
  <si>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</si>
  <si>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</si>
  <si>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</si>
  <si>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</si>
  <si>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</si>
  <si>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</si>
  <si>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</si>
  <si>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</si>
  <si>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</si>
  <si>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</si>
  <si>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</si>
  <si>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</si>
  <si>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</si>
  <si>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</si>
  <si>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</si>
  <si>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</si>
  <si>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</si>
  <si>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</si>
  <si>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</si>
  <si>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</si>
  <si>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</si>
  <si>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</si>
  <si>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</si>
  <si>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</si>
  <si>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</si>
  <si>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</si>
  <si>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</si>
  <si>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</si>
  <si>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</si>
  <si>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</si>
  <si>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</si>
  <si>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</si>
  <si>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</si>
  <si>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</si>
  <si>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</si>
  <si>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</si>
  <si>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</si>
  <si>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</si>
  <si>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</si>
  <si>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</si>
  <si>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</si>
  <si>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</si>
  <si>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</si>
  <si>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</si>
  <si>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</si>
  <si>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</si>
  <si>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</si>
  <si>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</si>
  <si>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</si>
  <si>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</si>
  <si>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</si>
  <si>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</si>
  <si>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</si>
  <si>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</si>
  <si>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</si>
  <si>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</si>
  <si>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</si>
  <si>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</si>
  <si>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</si>
  <si>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</si>
  <si>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</si>
  <si>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</si>
  <si>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</si>
  <si>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</si>
  <si>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</si>
  <si>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</si>
  <si>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</si>
  <si>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</si>
  <si>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</si>
  <si>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</si>
  <si>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</si>
  <si>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</si>
  <si>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</si>
  <si>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</si>
  <si>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</si>
  <si>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</si>
  <si>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</si>
  <si>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</si>
  <si>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</si>
  <si>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</si>
  <si>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</si>
  <si>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</si>
  <si>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</si>
  <si>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</si>
  <si>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</si>
  <si>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</si>
  <si>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</si>
  <si>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</si>
  <si>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</si>
  <si>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</si>
  <si>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</si>
  <si>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</si>
  <si>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</si>
  <si>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</si>
  <si>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</si>
  <si>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</si>
  <si>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</si>
  <si>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</si>
  <si>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</si>
  <si>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</si>
  <si>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</si>
  <si>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</si>
  <si>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</si>
  <si>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</si>
  <si>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</si>
  <si>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</si>
  <si>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</si>
  <si>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</si>
  <si>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</si>
  <si>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</si>
  <si>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</si>
  <si>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</si>
  <si>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</si>
  <si>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</si>
  <si>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</si>
  <si>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</si>
  <si>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</si>
  <si>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</si>
  <si>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</si>
  <si>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</si>
  <si>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</si>
  <si>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</si>
  <si>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</si>
  <si>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</si>
  <si>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</si>
  <si>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</si>
  <si>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</si>
  <si>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</si>
  <si>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</si>
  <si>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</si>
  <si>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</si>
  <si>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</si>
  <si>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</si>
  <si>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</si>
  <si>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</si>
  <si>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</si>
  <si>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</si>
  <si>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</si>
  <si>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</si>
  <si>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</si>
  <si>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</si>
  <si>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</si>
  <si>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</si>
  <si>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</si>
  <si>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</si>
  <si>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</si>
  <si>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</si>
  <si>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</si>
  <si>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</si>
  <si>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</si>
  <si>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</si>
  <si>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</si>
  <si>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</si>
  <si>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</si>
  <si>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</si>
  <si>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</si>
  <si>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</si>
  <si>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</si>
  <si>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</si>
  <si>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</si>
  <si>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</si>
  <si>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</si>
  <si>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</si>
  <si>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</si>
  <si>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</si>
  <si>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</si>
  <si>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</si>
  <si>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</si>
  <si>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</si>
  <si>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</si>
  <si>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</si>
  <si>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</si>
  <si>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</si>
  <si>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</si>
  <si>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</si>
  <si>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</si>
  <si>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</si>
  <si>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</si>
  <si>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</si>
  <si>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</si>
  <si>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</si>
  <si>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</si>
  <si>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</si>
  <si>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</si>
  <si>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</si>
  <si>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</si>
  <si>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</si>
  <si>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</si>
  <si>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</si>
  <si>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</si>
  <si>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</si>
  <si>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</si>
  <si>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</si>
  <si>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</si>
  <si>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</si>
  <si>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</si>
  <si>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</si>
  <si>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</si>
  <si>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</si>
  <si>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</si>
  <si>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</si>
  <si>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</si>
  <si>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</si>
  <si>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</si>
  <si>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</si>
  <si>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</si>
  <si>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</si>
  <si>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</si>
  <si>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</si>
  <si>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</si>
  <si>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</si>
  <si>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</si>
  <si>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</si>
  <si>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</si>
  <si>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</si>
  <si>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</si>
  <si>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</si>
  <si>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</si>
  <si>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</si>
  <si>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</si>
  <si>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</si>
  <si>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</si>
  <si>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</si>
  <si>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</si>
  <si>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</si>
  <si>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</si>
  <si>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</si>
  <si>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</si>
  <si>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</si>
  <si>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</si>
  <si>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</si>
  <si>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</si>
  <si>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</si>
  <si>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</si>
  <si>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</si>
  <si>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</si>
  <si>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</si>
  <si>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</si>
  <si>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</si>
  <si>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</si>
  <si>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</si>
  <si>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</si>
  <si>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</si>
  <si>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</si>
  <si>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</si>
  <si>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</si>
  <si>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</si>
  <si>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</si>
  <si>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</si>
  <si>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</si>
  <si>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</si>
  <si>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</si>
  <si>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</si>
  <si>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</si>
  <si>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</si>
  <si>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</si>
  <si>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</si>
  <si>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</si>
  <si>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</si>
  <si>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</si>
  <si>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</si>
  <si>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</si>
  <si>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</si>
  <si>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</si>
  <si>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</si>
  <si>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</si>
  <si>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</si>
  <si>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</si>
  <si>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</si>
  <si>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</si>
  <si>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</si>
  <si>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</si>
  <si>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</si>
  <si>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</si>
  <si>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</si>
  <si>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</si>
  <si>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</si>
  <si>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</si>
  <si>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</si>
  <si>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</si>
  <si>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</si>
  <si>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</si>
  <si>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</si>
  <si>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</si>
  <si>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</si>
  <si>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</si>
  <si>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</si>
  <si>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</si>
  <si>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</si>
  <si>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</si>
  <si>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</si>
  <si>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</si>
  <si>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</si>
  <si>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</si>
  <si>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</si>
  <si>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</si>
  <si>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</si>
  <si>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</si>
  <si>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</si>
  <si>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</si>
  <si>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</si>
  <si>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</si>
  <si>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</si>
  <si>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</si>
  <si>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</si>
  <si>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</si>
  <si>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</si>
  <si>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</si>
  <si>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</si>
  <si>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</si>
  <si>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</si>
  <si>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</si>
  <si>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</si>
  <si>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</si>
  <si>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</si>
  <si>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</si>
  <si>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</si>
  <si>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</si>
  <si>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</si>
  <si>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</si>
  <si>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</si>
  <si>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</si>
  <si>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</si>
  <si>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</si>
  <si>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</si>
  <si>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</si>
  <si>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</si>
  <si>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</si>
  <si>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</si>
  <si>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</si>
  <si>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</si>
  <si>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</si>
  <si>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</si>
  <si>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</si>
  <si>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</si>
  <si>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</si>
  <si>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</si>
  <si>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</si>
  <si>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</si>
  <si>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</si>
  <si>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</si>
  <si>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</si>
  <si>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</si>
  <si>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</si>
  <si>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</si>
  <si>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</si>
  <si>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</si>
  <si>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</si>
  <si>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</si>
  <si>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</si>
  <si>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</si>
  <si>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</si>
  <si>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</si>
  <si>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</si>
  <si>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</si>
  <si>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</si>
  <si>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</si>
  <si>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</si>
  <si>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</si>
  <si>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</si>
  <si>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</si>
  <si>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</si>
  <si>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</si>
  <si>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</si>
  <si>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</si>
  <si>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</si>
  <si>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</si>
  <si>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</si>
  <si>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</si>
  <si>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</si>
  <si>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</si>
  <si>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</si>
  <si>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</si>
  <si>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</si>
  <si>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</si>
  <si>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</si>
  <si>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</si>
  <si>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</si>
  <si>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</si>
  <si>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</si>
  <si>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</si>
  <si>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</si>
  <si>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</si>
  <si>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</si>
  <si>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</si>
  <si>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</si>
  <si>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</si>
  <si>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</si>
  <si>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</si>
  <si>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</si>
  <si>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</si>
  <si>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</si>
  <si>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</si>
  <si>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</si>
  <si>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</si>
  <si>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</si>
  <si>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</si>
  <si>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</si>
  <si>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</si>
  <si>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</si>
  <si>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</si>
  <si>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</si>
  <si>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</si>
  <si>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</si>
  <si>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</si>
  <si>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</si>
  <si>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</si>
  <si>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</si>
  <si>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</si>
  <si>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</si>
  <si>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</si>
  <si>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</si>
  <si>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</si>
  <si>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</si>
  <si>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</si>
  <si>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</si>
  <si>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</si>
  <si>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</si>
  <si>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</si>
  <si>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</si>
  <si>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</si>
  <si>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</si>
  <si>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</si>
  <si>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</si>
  <si>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</si>
  <si>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</si>
  <si>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</si>
  <si>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</si>
  <si>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</si>
  <si>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</si>
  <si>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</si>
  <si>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</si>
  <si>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</si>
  <si>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</si>
  <si>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</si>
  <si>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</si>
  <si>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</si>
  <si>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</si>
  <si>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</si>
  <si>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</si>
  <si>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</si>
  <si>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</si>
  <si>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</si>
  <si>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</si>
  <si>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</si>
  <si>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</si>
  <si>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</si>
  <si>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</si>
  <si>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</si>
  <si>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</si>
  <si>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</si>
  <si>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</si>
  <si>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</si>
  <si>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</si>
  <si>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</si>
  <si>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</si>
  <si>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</si>
  <si>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</si>
  <si>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</si>
  <si>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</si>
  <si>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</si>
  <si>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</si>
  <si>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</si>
  <si>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</si>
  <si>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</si>
  <si>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</si>
  <si>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</si>
  <si>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</si>
  <si>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</si>
  <si>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</si>
  <si>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</si>
  <si>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</si>
  <si>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</si>
  <si>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</si>
  <si>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</si>
  <si>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</si>
  <si>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</si>
  <si>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</si>
  <si>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</si>
  <si>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</si>
  <si>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</si>
  <si>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</si>
  <si>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</si>
  <si>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</si>
  <si>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</si>
  <si>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</si>
  <si>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</si>
  <si>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</si>
  <si>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</si>
  <si>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</si>
  <si>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</si>
  <si>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</si>
  <si>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</si>
  <si>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</si>
  <si>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</si>
  <si>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</si>
  <si>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</si>
  <si>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</si>
  <si>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</si>
  <si>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</si>
  <si>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</si>
  <si>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</si>
  <si>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</si>
  <si>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</si>
  <si>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</si>
  <si>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</si>
  <si>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</si>
  <si>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</si>
  <si>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</si>
  <si>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</si>
  <si>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</si>
  <si>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</si>
  <si>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</si>
  <si>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</si>
  <si>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</si>
  <si>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</si>
  <si>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</si>
  <si>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</si>
  <si>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</si>
  <si>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</si>
  <si>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</si>
  <si>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</si>
  <si>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</si>
  <si>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</si>
  <si>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</si>
  <si>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</si>
  <si>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</si>
  <si>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</si>
  <si>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</si>
  <si>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</si>
  <si>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</si>
  <si>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</si>
  <si>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</si>
  <si>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</si>
  <si>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</si>
  <si>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</si>
  <si>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</si>
  <si>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</si>
  <si>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</si>
  <si>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</si>
  <si>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</si>
  <si>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</si>
  <si>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</si>
  <si>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</si>
  <si>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</si>
  <si>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</si>
  <si>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</si>
  <si>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</si>
  <si>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</si>
  <si>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</si>
  <si>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</si>
  <si>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</si>
  <si>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</si>
  <si>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</si>
  <si>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</si>
  <si>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</si>
  <si>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</si>
  <si>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</si>
  <si>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</si>
  <si>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</si>
  <si>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</si>
  <si>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</si>
  <si>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</si>
  <si>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</si>
  <si>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</si>
  <si>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</si>
  <si>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</si>
  <si>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</si>
  <si>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</si>
  <si>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</si>
  <si>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</si>
  <si>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</si>
  <si>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</si>
  <si>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</si>
  <si>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</si>
  <si>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</si>
  <si>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</si>
  <si>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</si>
  <si>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</si>
  <si>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</si>
  <si>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</si>
  <si>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</si>
  <si>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</si>
  <si>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</si>
  <si>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</si>
  <si>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</si>
  <si>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</si>
  <si>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</si>
  <si>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</si>
  <si>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</si>
  <si>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</si>
  <si>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</si>
  <si>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</si>
  <si>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</si>
  <si>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</si>
  <si>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</si>
  <si>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</si>
  <si>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</si>
  <si>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</si>
  <si>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</si>
  <si>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</si>
  <si>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</si>
  <si>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</si>
  <si>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</si>
  <si>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</si>
  <si>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</si>
  <si>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</si>
  <si>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</si>
  <si>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</si>
  <si>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</si>
  <si>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</si>
  <si>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</si>
  <si>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</si>
  <si>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</si>
  <si>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</si>
  <si>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</si>
  <si>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</si>
  <si>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</si>
  <si>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</si>
  <si>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</si>
  <si>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</si>
  <si>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</si>
  <si>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</si>
  <si>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</si>
  <si>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</si>
  <si>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</si>
  <si>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</si>
  <si>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</si>
  <si>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</si>
  <si>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</si>
  <si>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</si>
  <si>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</si>
  <si>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</si>
  <si>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</si>
  <si>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</si>
  <si>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</si>
  <si>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</si>
  <si>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</si>
  <si>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</si>
  <si>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</si>
  <si>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</si>
  <si>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</si>
  <si>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</si>
  <si>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</si>
  <si>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</si>
  <si>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</si>
  <si>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</si>
  <si>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</si>
  <si>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</si>
  <si>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</si>
  <si>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</si>
  <si>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</si>
  <si>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</si>
  <si>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</si>
  <si>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</si>
  <si>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</si>
  <si>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</si>
  <si>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</si>
  <si>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</si>
  <si>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</si>
  <si>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</si>
  <si>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</si>
  <si>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</si>
  <si>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</si>
  <si>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</si>
  <si>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</si>
  <si>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</si>
  <si>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</si>
  <si>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</si>
  <si>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</si>
  <si>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</si>
  <si>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</si>
  <si>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</si>
  <si>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</si>
  <si>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</si>
  <si>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</si>
  <si>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</si>
  <si>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</si>
  <si>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</si>
  <si>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</si>
  <si>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</si>
  <si>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</si>
  <si>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</si>
  <si>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</si>
  <si>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</si>
  <si>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</si>
  <si>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</si>
  <si>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</si>
  <si>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</si>
  <si>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</si>
  <si>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</si>
  <si>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</si>
  <si>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</si>
  <si>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</si>
  <si>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</si>
  <si>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</si>
  <si>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</si>
  <si>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</si>
  <si>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</si>
  <si>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</si>
  <si>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</si>
  <si>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</si>
  <si>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</si>
  <si>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</si>
  <si>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</si>
  <si>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</si>
  <si>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</si>
  <si>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</si>
  <si>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</si>
  <si>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</si>
  <si>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</si>
  <si>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</si>
  <si>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</si>
  <si>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</si>
  <si>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</si>
  <si>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</si>
  <si>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</si>
  <si>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</si>
  <si>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</si>
  <si>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</si>
  <si>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</si>
  <si>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</si>
  <si>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</si>
  <si>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</si>
  <si>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</si>
  <si>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</si>
  <si>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</si>
  <si>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</si>
  <si>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</si>
  <si>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</si>
  <si>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</si>
  <si>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</si>
  <si>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</si>
  <si>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</si>
  <si>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</si>
  <si>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</si>
  <si>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</si>
  <si>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</si>
  <si>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</si>
  <si>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</si>
  <si>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</si>
  <si>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</si>
  <si>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</si>
  <si>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</si>
  <si>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</si>
  <si>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</si>
  <si>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</si>
  <si>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</si>
  <si>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</si>
  <si>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</si>
  <si>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</si>
  <si>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</si>
  <si>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</si>
  <si>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</si>
  <si>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</si>
  <si>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</si>
  <si>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</si>
  <si>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</si>
  <si>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</si>
  <si>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</si>
  <si>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</si>
  <si>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</si>
  <si>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</si>
  <si>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</si>
  <si>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</si>
  <si>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</si>
  <si>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</si>
  <si>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</si>
  <si>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</si>
  <si>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</si>
  <si>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</si>
  <si>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</si>
  <si>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</si>
  <si>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</si>
  <si>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</si>
  <si>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</si>
  <si>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</si>
  <si>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</si>
  <si>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</si>
  <si>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</si>
  <si>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</si>
  <si>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</si>
  <si>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</si>
  <si>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</si>
  <si>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</si>
  <si>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</si>
  <si>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</si>
  <si>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</si>
  <si>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</si>
  <si>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</si>
  <si>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</si>
  <si>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</si>
  <si>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</si>
  <si>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</si>
  <si>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</si>
  <si>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</si>
  <si>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</si>
  <si>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</si>
  <si>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</si>
  <si>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</si>
  <si>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</si>
  <si>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</si>
  <si>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</si>
  <si>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</si>
  <si>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</si>
  <si>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</si>
  <si>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</si>
  <si>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</si>
  <si>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</si>
  <si>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</si>
  <si>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</si>
  <si>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</si>
  <si>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</si>
  <si>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</si>
  <si>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</si>
  <si>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</si>
  <si>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</si>
  <si>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</si>
  <si>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</si>
  <si>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</si>
  <si>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</si>
  <si>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</si>
  <si>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</si>
  <si>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</si>
  <si>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</si>
  <si>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</si>
  <si>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</si>
  <si>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</si>
  <si>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</si>
  <si>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</si>
  <si>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</si>
  <si>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</si>
  <si>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</si>
  <si>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</si>
  <si>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</si>
  <si>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</si>
  <si>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</si>
  <si>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</si>
  <si>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</si>
  <si>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</si>
  <si>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</si>
  <si>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</si>
  <si>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</si>
  <si>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</si>
  <si>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</si>
  <si>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</si>
  <si>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</si>
  <si>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</si>
  <si>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</si>
  <si>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</si>
  <si>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</si>
  <si>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</si>
  <si>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</si>
  <si>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</si>
  <si>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</si>
  <si>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</si>
  <si>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</si>
  <si>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</si>
  <si>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</si>
  <si>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</si>
  <si>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</si>
  <si>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</si>
  <si>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</si>
  <si>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</si>
  <si>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</si>
  <si>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</si>
  <si>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</si>
  <si>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</si>
  <si>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</si>
  <si>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</si>
  <si>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</si>
  <si>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</si>
  <si>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</si>
  <si>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</si>
  <si>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</si>
  <si>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</si>
  <si>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</si>
  <si>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</si>
  <si>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</si>
  <si>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</si>
  <si>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</si>
  <si>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</si>
  <si>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</si>
  <si>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</si>
  <si>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</si>
  <si>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</si>
  <si>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</si>
  <si>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</si>
  <si>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</si>
  <si>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</si>
  <si>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</si>
  <si>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</si>
  <si>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</si>
  <si>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</si>
  <si>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</si>
  <si>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</si>
  <si>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</si>
  <si>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</si>
  <si>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</si>
  <si>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</si>
  <si>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</si>
  <si>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</si>
  <si>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</si>
  <si>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</si>
  <si>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</si>
  <si>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</si>
  <si>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</si>
  <si>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</si>
  <si>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</si>
  <si>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</si>
  <si>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</si>
  <si>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</si>
  <si>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</si>
  <si>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</si>
  <si>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</si>
  <si>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</si>
  <si>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</si>
  <si>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</si>
  <si>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</si>
  <si>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</si>
  <si>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</si>
  <si>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</si>
  <si>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</si>
  <si>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</si>
  <si>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</si>
  <si>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</si>
  <si>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</si>
  <si>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</si>
  <si>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</si>
  <si>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</si>
  <si>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</si>
  <si>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</si>
  <si>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</si>
  <si>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</si>
  <si>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</si>
  <si>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</si>
  <si>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</si>
  <si>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</si>
  <si>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</si>
  <si>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</si>
  <si>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</si>
  <si>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</si>
  <si>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</si>
  <si>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</si>
  <si>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</si>
  <si>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</si>
  <si>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</si>
  <si>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</si>
  <si>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</si>
  <si>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</si>
  <si>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</si>
  <si>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</si>
  <si>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</si>
  <si>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</si>
  <si>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</si>
  <si>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</si>
  <si>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</si>
  <si>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</si>
  <si>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</si>
  <si>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</si>
  <si>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</si>
  <si>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</si>
  <si>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</si>
  <si>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</si>
  <si>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</si>
  <si>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</si>
  <si>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</si>
  <si>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</si>
  <si>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</si>
  <si>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</si>
  <si>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</si>
  <si>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</si>
  <si>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</si>
  <si>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</si>
  <si>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</si>
  <si>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</si>
  <si>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</si>
  <si>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</si>
  <si>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</si>
  <si>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</si>
  <si>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</si>
  <si>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</si>
  <si>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</si>
  <si>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</si>
  <si>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</si>
  <si>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</si>
  <si>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</si>
  <si>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</si>
  <si>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</si>
  <si>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</si>
  <si>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</si>
  <si>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</si>
  <si>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</si>
  <si>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</si>
  <si>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</si>
  <si>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</si>
  <si>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</si>
  <si>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</si>
  <si>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</si>
  <si>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</si>
  <si>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</si>
  <si>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</si>
  <si>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</si>
  <si>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</si>
  <si>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</si>
  <si>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</si>
  <si>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</si>
  <si>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</si>
  <si>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</si>
  <si>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</si>
  <si>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</si>
  <si>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</si>
  <si>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</si>
  <si>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</si>
  <si>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</si>
  <si>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</si>
  <si>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</si>
  <si>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</si>
  <si>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</si>
  <si>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</si>
  <si>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</si>
  <si>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</si>
  <si>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</si>
  <si>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</si>
  <si>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</si>
  <si>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</si>
  <si>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</si>
  <si>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</si>
  <si>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</si>
  <si>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</si>
  <si>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</si>
  <si>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</si>
  <si>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</si>
  <si>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</si>
  <si>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</si>
  <si>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</si>
  <si>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</si>
  <si>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</si>
  <si>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</si>
  <si>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</si>
  <si>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</si>
  <si>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</si>
  <si>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</si>
  <si>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</si>
  <si>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</si>
  <si>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</si>
  <si>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</si>
  <si>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</si>
  <si>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</si>
  <si>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</si>
  <si>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</si>
  <si>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</si>
  <si>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</si>
  <si>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</si>
  <si>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</si>
  <si>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</si>
  <si>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</si>
  <si>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</si>
  <si>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</si>
  <si>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</si>
  <si>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</si>
  <si>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</si>
  <si>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</si>
  <si>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</si>
  <si>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</si>
  <si>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</si>
  <si>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</si>
  <si>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</si>
  <si>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</si>
  <si>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</si>
  <si>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</si>
  <si>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</si>
  <si>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</si>
  <si>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</si>
  <si>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</si>
  <si>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</si>
  <si>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</si>
  <si>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</si>
  <si>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</si>
  <si>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</si>
  <si>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</si>
  <si>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</si>
  <si>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</si>
  <si>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</si>
  <si>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</si>
  <si>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</si>
  <si>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</si>
  <si>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</si>
  <si>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</si>
  <si>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</si>
  <si>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</si>
  <si>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</si>
  <si>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</si>
  <si>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</si>
  <si>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</si>
  <si>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</si>
  <si>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</si>
  <si>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</si>
  <si>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</si>
  <si>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</si>
  <si>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</si>
  <si>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</si>
  <si>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</si>
  <si>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</si>
  <si>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</si>
  <si>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</si>
  <si>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</si>
  <si>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</si>
  <si>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</si>
  <si>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</si>
  <si>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</si>
  <si>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</si>
  <si>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</si>
  <si>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</si>
  <si>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</si>
  <si>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</si>
  <si>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</si>
  <si>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</si>
  <si>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</si>
  <si>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</si>
  <si>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</si>
  <si>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</si>
  <si>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</si>
  <si>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</si>
  <si>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</si>
  <si>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</si>
  <si>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</si>
  <si>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</si>
  <si>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</si>
  <si>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</si>
  <si>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</si>
  <si>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</si>
  <si>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</si>
  <si>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</si>
  <si>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</si>
  <si>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</si>
  <si>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</si>
  <si>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</si>
  <si>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</si>
  <si>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</si>
  <si>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</si>
  <si>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</si>
  <si>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</si>
  <si>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</si>
  <si>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</si>
  <si>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</si>
  <si>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</si>
  <si>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</si>
  <si>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</si>
  <si>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</si>
  <si>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</si>
  <si>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</si>
  <si>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</si>
  <si>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</si>
  <si>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</si>
  <si>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</si>
  <si>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</si>
  <si>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</si>
  <si>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</si>
  <si>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</si>
  <si>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</si>
  <si>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</si>
  <si>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</si>
  <si>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</si>
  <si>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</si>
  <si>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</si>
  <si>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</si>
  <si>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</si>
  <si>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</si>
  <si>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</si>
  <si>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</si>
  <si>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</si>
  <si>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</si>
  <si>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</si>
  <si>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</si>
  <si>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</si>
  <si>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</si>
  <si>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</si>
  <si>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</si>
  <si>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</si>
  <si>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</si>
  <si>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</si>
  <si>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</si>
  <si>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</si>
  <si>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</si>
  <si>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</si>
  <si>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</si>
  <si>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</si>
  <si>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</si>
  <si>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</si>
  <si>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</si>
  <si>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</si>
  <si>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</si>
  <si>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</si>
  <si>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</si>
  <si>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</si>
  <si>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</si>
  <si>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</si>
  <si>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</si>
  <si>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</si>
  <si>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</si>
  <si>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</si>
  <si>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</si>
  <si>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</si>
  <si>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</si>
  <si>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</si>
  <si>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</si>
  <si>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</si>
  <si>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</si>
  <si>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</si>
  <si>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</si>
  <si>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</si>
  <si>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</si>
  <si>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</si>
  <si>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</si>
  <si>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</si>
  <si>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</si>
  <si>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</si>
  <si>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</si>
  <si>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</si>
  <si>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</si>
  <si>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</si>
  <si>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</si>
  <si>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</si>
  <si>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</si>
  <si>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</si>
  <si>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</si>
  <si>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</si>
  <si>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</si>
  <si>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</si>
  <si>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</si>
  <si>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</si>
  <si>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</si>
  <si>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</si>
  <si>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</si>
  <si>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</si>
  <si>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</si>
  <si>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</si>
  <si>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</si>
  <si>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</si>
  <si>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</si>
  <si>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</si>
  <si>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</si>
  <si>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</si>
  <si>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</si>
  <si>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</si>
  <si>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</si>
  <si>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</si>
  <si>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</si>
  <si>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</si>
  <si>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</si>
  <si>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</si>
  <si>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</si>
  <si>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</si>
  <si>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</si>
  <si>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</si>
  <si>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</si>
  <si>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</si>
  <si>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</si>
  <si>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</si>
  <si>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</si>
  <si>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</si>
  <si>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</si>
  <si>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</si>
  <si>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</si>
  <si>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</si>
  <si>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</si>
  <si>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</si>
  <si>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</si>
  <si>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</si>
  <si>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</si>
  <si>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</si>
  <si>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</si>
  <si>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</si>
  <si>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</si>
  <si>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</si>
  <si>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</si>
  <si>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</si>
  <si>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</si>
  <si>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</si>
  <si>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</si>
  <si>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</si>
  <si>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</si>
  <si>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</si>
  <si>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</si>
  <si>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</si>
  <si>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</si>
  <si>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</si>
  <si>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</si>
  <si>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</si>
  <si>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</si>
  <si>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</si>
  <si>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</si>
  <si>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</si>
  <si>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</si>
  <si>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</si>
  <si>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</si>
  <si>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</si>
  <si>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</si>
  <si>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</si>
  <si>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</si>
  <si>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</si>
  <si>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</si>
  <si>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</si>
  <si>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</si>
  <si>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</si>
  <si>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</si>
  <si>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</si>
  <si>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</si>
  <si>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</si>
  <si>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</si>
  <si>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</si>
  <si>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</si>
  <si>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</si>
  <si>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</si>
  <si>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</si>
  <si>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</si>
  <si>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</si>
  <si>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</si>
  <si>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</si>
  <si>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</si>
  <si>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</si>
  <si>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</si>
  <si>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</si>
  <si>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</si>
  <si>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</si>
  <si>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</si>
  <si>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</si>
  <si>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</si>
  <si>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</si>
  <si>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</si>
  <si>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</si>
  <si>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</si>
  <si>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</si>
  <si>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</si>
  <si>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</si>
  <si>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</si>
  <si>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</si>
  <si>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</si>
  <si>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</si>
  <si>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</si>
  <si>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</si>
  <si>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</si>
  <si>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</si>
  <si>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</si>
  <si>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</si>
  <si>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</si>
  <si>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</si>
  <si>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</si>
  <si>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</si>
  <si>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</si>
  <si>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</si>
  <si>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</si>
  <si>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</si>
  <si>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</si>
  <si>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</si>
  <si>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</si>
  <si>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</si>
  <si>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</si>
  <si>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</si>
  <si>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</si>
  <si>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</si>
  <si>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</si>
  <si>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</si>
  <si>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</si>
  <si>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</si>
  <si>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</si>
  <si>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</si>
  <si>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</si>
  <si>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</si>
  <si>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</si>
  <si>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</si>
  <si>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</si>
  <si>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</si>
  <si>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</si>
  <si>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</si>
  <si>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</si>
  <si>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</si>
  <si>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</si>
  <si>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</si>
  <si>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</si>
  <si>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</si>
  <si>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</si>
  <si>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</si>
  <si>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</si>
  <si>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</si>
  <si>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</si>
  <si>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</si>
  <si>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</si>
  <si>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</si>
  <si>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</si>
  <si>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</si>
  <si>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</si>
  <si>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</si>
  <si>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</si>
  <si>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</si>
  <si>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</si>
  <si>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</si>
  <si>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</si>
  <si>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</si>
  <si>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</si>
  <si>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</si>
  <si>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</si>
  <si>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</si>
  <si>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</si>
  <si>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</si>
  <si>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</si>
  <si>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</si>
  <si>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</si>
  <si>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</si>
  <si>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</si>
  <si>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</si>
  <si>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</si>
  <si>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</si>
  <si>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</si>
  <si>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</si>
  <si>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</si>
  <si>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</si>
  <si>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</si>
  <si>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</si>
  <si>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</si>
  <si>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</si>
  <si>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</si>
  <si>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</si>
  <si>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</si>
  <si>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</si>
  <si>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</si>
  <si>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</si>
  <si>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</si>
  <si>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</si>
  <si>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</si>
  <si>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</si>
  <si>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</si>
  <si>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</si>
  <si>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</si>
  <si>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</si>
  <si>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</si>
  <si>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</si>
  <si>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</si>
  <si>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</si>
  <si>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</si>
  <si>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</si>
  <si>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</si>
  <si>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</si>
  <si>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</si>
  <si>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</si>
  <si>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</si>
  <si>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</si>
  <si>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</si>
  <si>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</si>
  <si>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</si>
  <si>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</si>
  <si>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</si>
  <si>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</si>
  <si>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</si>
  <si>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</si>
  <si>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</si>
  <si>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</si>
  <si>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</si>
  <si>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</si>
  <si>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</si>
  <si>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</si>
  <si>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</si>
  <si>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</si>
  <si>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</si>
  <si>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</si>
  <si>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</si>
  <si>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</si>
  <si>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</si>
  <si>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</si>
  <si>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</si>
  <si>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</si>
  <si>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</si>
  <si>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</si>
  <si>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</si>
  <si>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</si>
  <si>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</si>
  <si>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</si>
  <si>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</si>
  <si>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</si>
  <si>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</si>
  <si>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</si>
  <si>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</si>
  <si>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</si>
  <si>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</si>
  <si>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</si>
  <si>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</si>
  <si>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</si>
  <si>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</si>
  <si>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</si>
  <si>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</si>
  <si>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</si>
  <si>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</si>
  <si>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</si>
  <si>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</si>
  <si>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</si>
  <si>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</si>
  <si>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</si>
  <si>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</si>
  <si>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</si>
  <si>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</si>
  <si>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</si>
  <si>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</si>
  <si>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</si>
  <si>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</si>
  <si>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</si>
  <si>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</si>
  <si>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</si>
  <si>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</si>
  <si>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</si>
  <si>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</si>
  <si>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</si>
  <si>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</si>
  <si>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</si>
  <si>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</si>
  <si>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</si>
  <si>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</si>
  <si>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</si>
  <si>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</si>
  <si>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</si>
  <si>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</si>
  <si>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</si>
  <si>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</si>
  <si>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</si>
  <si>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</si>
  <si>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</si>
  <si>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</si>
  <si>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</si>
  <si>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</si>
  <si>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</si>
  <si>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</si>
  <si>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</si>
  <si>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</si>
  <si>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</si>
  <si>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</si>
  <si>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</si>
  <si>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</si>
  <si>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</si>
  <si>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</si>
  <si>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</si>
  <si>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</si>
  <si>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</si>
  <si>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</si>
  <si>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</si>
  <si>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</si>
  <si>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</si>
  <si>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</si>
  <si>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</si>
  <si>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</si>
  <si>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</si>
  <si>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</si>
  <si>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</si>
  <si>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</si>
  <si>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</si>
  <si>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</si>
  <si>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</si>
  <si>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</si>
  <si>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</si>
  <si>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</si>
  <si>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</si>
  <si>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</si>
  <si>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</si>
  <si>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</si>
  <si>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</si>
  <si>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</si>
  <si>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</si>
  <si>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</si>
  <si>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</si>
  <si>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</si>
  <si>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</si>
  <si>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</si>
  <si>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</si>
  <si>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</si>
  <si>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</si>
  <si>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</si>
  <si>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</si>
  <si>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</si>
  <si>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</si>
  <si>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</si>
  <si>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</si>
  <si>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</si>
  <si>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</si>
  <si>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</si>
  <si>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</si>
  <si>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</si>
  <si>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</si>
  <si>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</si>
  <si>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</si>
  <si>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</si>
  <si>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</si>
  <si>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</si>
  <si>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</si>
  <si>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</si>
  <si>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</si>
  <si>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</si>
  <si>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</si>
  <si>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</si>
  <si>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</si>
  <si>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</si>
  <si>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</si>
  <si>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</si>
  <si>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</si>
  <si>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</si>
  <si>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</si>
  <si>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</si>
  <si>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</si>
  <si>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</si>
  <si>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</si>
  <si>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</si>
  <si>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</si>
  <si>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</si>
  <si>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</si>
  <si>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</si>
  <si>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</si>
  <si>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</si>
  <si>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</si>
  <si>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</si>
  <si>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</si>
  <si>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</si>
  <si>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</si>
  <si>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</si>
  <si>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</si>
  <si>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</si>
  <si>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</si>
  <si>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</si>
  <si>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</si>
  <si>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</si>
  <si>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</si>
  <si>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</si>
  <si>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</si>
  <si>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</si>
  <si>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</si>
  <si>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</si>
  <si>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</si>
  <si>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</si>
  <si>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</si>
  <si>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</si>
  <si>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</si>
  <si>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</si>
  <si>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</si>
  <si>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</si>
  <si>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</si>
  <si>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</si>
  <si>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</si>
  <si>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</si>
  <si>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</si>
  <si>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</si>
  <si>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</si>
  <si>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</si>
  <si>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</si>
  <si>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</si>
  <si>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</si>
  <si>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</si>
  <si>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</si>
  <si>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</si>
  <si>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</si>
  <si>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</si>
  <si>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</si>
  <si>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</si>
  <si>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</si>
  <si>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</si>
  <si>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</si>
  <si>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</si>
  <si>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</si>
  <si>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</si>
  <si>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</si>
  <si>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</si>
  <si>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</si>
  <si>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</si>
  <si>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</si>
  <si>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</si>
  <si>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</si>
  <si>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</si>
  <si>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</si>
  <si>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</si>
  <si>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</si>
  <si>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</si>
  <si>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</si>
  <si>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</si>
  <si>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</si>
  <si>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</si>
  <si>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</si>
  <si>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</si>
  <si>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</si>
  <si>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</si>
  <si>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</si>
  <si>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</si>
  <si>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</si>
  <si>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</si>
  <si>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</si>
  <si>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</si>
  <si>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</si>
  <si>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</si>
  <si>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</si>
  <si>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</si>
  <si>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</si>
  <si>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</si>
  <si>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</si>
  <si>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</si>
  <si>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</si>
  <si>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</si>
  <si>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</si>
  <si>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</si>
  <si>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</si>
  <si>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</si>
  <si>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</si>
  <si>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</si>
  <si>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</si>
  <si>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</si>
  <si>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</si>
  <si>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</si>
  <si>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</si>
  <si>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</si>
  <si>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</si>
  <si>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</si>
  <si>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</si>
  <si>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</si>
  <si>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</si>
  <si>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</si>
  <si>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</si>
  <si>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</si>
  <si>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</si>
  <si>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</si>
  <si>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</si>
  <si>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</si>
  <si>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</si>
  <si>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</si>
  <si>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</si>
  <si>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</si>
  <si>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</si>
  <si>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</si>
  <si>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</si>
  <si>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</si>
  <si>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</si>
  <si>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</si>
  <si>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</si>
  <si>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</si>
  <si>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</si>
  <si>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</si>
  <si>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</si>
  <si>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</si>
  <si>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</si>
  <si>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</si>
  <si>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</si>
  <si>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</si>
  <si>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</si>
  <si>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</si>
  <si>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</si>
  <si>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</si>
  <si>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</si>
  <si>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</si>
  <si>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</si>
  <si>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</si>
  <si>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</si>
  <si>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</si>
  <si>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</si>
  <si>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</si>
  <si>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</si>
  <si>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</si>
  <si>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</si>
  <si>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</si>
  <si>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</si>
  <si>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</si>
  <si>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</si>
  <si>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</si>
  <si>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</si>
  <si>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</si>
  <si>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</si>
  <si>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</si>
  <si>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</si>
  <si>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</si>
  <si>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</si>
  <si>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</si>
  <si>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</si>
  <si>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</si>
  <si>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</si>
  <si>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</si>
  <si>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</si>
  <si>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</si>
  <si>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</si>
  <si>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</si>
  <si>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</si>
  <si>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</si>
  <si>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</si>
  <si>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</si>
  <si>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</si>
  <si>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</si>
  <si>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</si>
  <si>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</si>
  <si>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</si>
  <si>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</si>
  <si>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</si>
  <si>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</si>
  <si>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</si>
  <si>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</si>
  <si>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</si>
  <si>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</si>
  <si>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</si>
  <si>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</si>
  <si>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</si>
  <si>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</si>
  <si>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</si>
  <si>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</si>
  <si>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</si>
  <si>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</si>
  <si>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</si>
  <si>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</si>
  <si>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</si>
  <si>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</si>
  <si>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</si>
  <si>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</si>
  <si>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</si>
  <si>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</si>
  <si>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</si>
  <si>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</si>
  <si>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</si>
  <si>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</si>
  <si>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</si>
  <si>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</si>
  <si>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</si>
  <si>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</si>
  <si>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</si>
  <si>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</si>
  <si>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</si>
  <si>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</si>
  <si>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</si>
  <si>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</si>
  <si>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</si>
  <si>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</si>
  <si>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</si>
  <si>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</si>
  <si>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</si>
  <si>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</si>
  <si>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</si>
  <si>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</si>
  <si>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</si>
  <si>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</si>
  <si>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</si>
  <si>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</si>
  <si>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</si>
  <si>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</si>
  <si>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</si>
  <si>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</si>
  <si>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</si>
  <si>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</si>
  <si>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</si>
  <si>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</si>
  <si>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</si>
  <si>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</si>
  <si>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</si>
  <si>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</si>
  <si>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</si>
  <si>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</si>
  <si>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</si>
  <si>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</si>
  <si>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</si>
  <si>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</si>
  <si>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</si>
  <si>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</si>
  <si>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</si>
  <si>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</si>
  <si>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</si>
  <si>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</si>
  <si>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</si>
  <si>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</si>
  <si>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</si>
  <si>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</si>
  <si>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</si>
  <si>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</si>
  <si>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</si>
  <si>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</si>
  <si>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</si>
  <si>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</si>
  <si>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</si>
  <si>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</si>
  <si>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</si>
  <si>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</si>
  <si>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</si>
  <si>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</si>
  <si>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</si>
  <si>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</si>
  <si>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</si>
  <si>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</si>
  <si>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</si>
  <si>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</si>
  <si>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</si>
  <si>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</si>
  <si>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</si>
  <si>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</si>
  <si>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</si>
  <si>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</si>
  <si>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</si>
  <si>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</si>
  <si>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</si>
  <si>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</si>
  <si>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</si>
  <si>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</si>
  <si>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</si>
  <si>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</si>
  <si>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</si>
  <si>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</si>
  <si>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</si>
  <si>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</si>
  <si>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</si>
  <si>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</si>
  <si>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</si>
  <si>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</si>
  <si>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</si>
  <si>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</si>
  <si>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</si>
  <si>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</si>
  <si>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</si>
  <si>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</si>
  <si>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</si>
  <si>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</si>
  <si>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</si>
  <si>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</si>
  <si>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</si>
  <si>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</si>
  <si>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</si>
  <si>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</si>
  <si>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</si>
  <si>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</si>
  <si>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</si>
  <si>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</si>
  <si>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</si>
  <si>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</si>
  <si>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</si>
  <si>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</si>
  <si>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</si>
  <si>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</si>
  <si>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</si>
  <si>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</si>
  <si>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</si>
  <si>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</si>
  <si>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</si>
  <si>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</si>
  <si>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</si>
  <si>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</si>
  <si>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</si>
  <si>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</si>
  <si>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</si>
  <si>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</si>
  <si>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</si>
  <si>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</si>
  <si>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</si>
  <si>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</si>
  <si>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</si>
  <si>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</si>
  <si>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</si>
  <si>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</si>
  <si>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</si>
  <si>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</si>
  <si>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</si>
  <si>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</si>
  <si>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</si>
  <si>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</si>
  <si>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</si>
  <si>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</si>
  <si>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</si>
  <si>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</si>
  <si>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</si>
  <si>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</si>
  <si>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</si>
  <si>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</si>
  <si>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</si>
  <si>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</si>
  <si>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</si>
  <si>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</si>
  <si>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</si>
  <si>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</si>
  <si>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</si>
  <si>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</si>
  <si>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</si>
  <si>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</si>
  <si>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</si>
  <si>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</si>
  <si>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</si>
  <si>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</si>
  <si>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</si>
  <si>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</si>
  <si>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</si>
  <si>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</si>
  <si>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</si>
  <si>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</si>
  <si>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</si>
  <si>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</si>
  <si>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</si>
  <si>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</si>
  <si>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</si>
  <si>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</si>
  <si>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</si>
  <si>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</si>
  <si>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</si>
  <si>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</si>
  <si>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</si>
  <si>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</si>
  <si>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</si>
  <si>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</si>
  <si>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</si>
  <si>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</si>
  <si>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</si>
  <si>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</si>
  <si>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</si>
  <si>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</si>
  <si>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</si>
  <si>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</si>
  <si>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</si>
  <si>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</si>
  <si>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</si>
  <si>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</si>
  <si>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</si>
  <si>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</si>
  <si>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</si>
  <si>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</si>
  <si>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</si>
  <si>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</si>
  <si>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</si>
  <si>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</si>
  <si>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</si>
  <si>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</si>
  <si>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</si>
  <si>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</si>
  <si>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</si>
  <si>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</si>
  <si>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</si>
  <si>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</si>
  <si>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</si>
  <si>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</si>
  <si>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</si>
  <si>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</si>
  <si>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</si>
  <si>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</si>
  <si>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</si>
  <si>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</si>
  <si>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</si>
  <si>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</si>
  <si>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</si>
  <si>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</si>
  <si>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</si>
  <si>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</si>
  <si>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</si>
  <si>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</si>
  <si>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</si>
  <si>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</si>
  <si>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</si>
  <si>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</si>
  <si>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</si>
  <si>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</si>
  <si>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</si>
  <si>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</si>
  <si>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</si>
  <si>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</si>
  <si>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</si>
  <si>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</si>
  <si>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</si>
  <si>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</si>
  <si>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</si>
  <si>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</si>
  <si>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</si>
  <si>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</si>
  <si>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</si>
  <si>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</si>
  <si>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</si>
  <si>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</si>
  <si>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</si>
  <si>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</si>
  <si>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</si>
  <si>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</si>
  <si>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</si>
  <si>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</si>
  <si>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</si>
  <si>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</si>
  <si>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</si>
  <si>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</si>
  <si>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</si>
  <si>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</si>
  <si>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</si>
  <si>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</si>
  <si>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</si>
  <si>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</si>
  <si>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</si>
  <si>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</si>
  <si>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</si>
  <si>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</si>
  <si>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</si>
  <si>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</si>
  <si>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</si>
  <si>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</si>
  <si>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</si>
  <si>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</si>
  <si>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</si>
  <si>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</si>
  <si>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</si>
  <si>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</si>
  <si>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</si>
  <si>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</si>
  <si>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</si>
  <si>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</si>
  <si>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</si>
  <si>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</si>
  <si>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</si>
  <si>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</si>
  <si>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</si>
  <si>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</si>
  <si>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</si>
  <si>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</si>
  <si>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</si>
  <si>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</si>
  <si>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</si>
  <si>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</si>
  <si>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</si>
  <si>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</si>
  <si>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</si>
  <si>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</si>
  <si>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</si>
  <si>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</si>
  <si>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</si>
  <si>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</si>
  <si>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</si>
  <si>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</si>
  <si>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</si>
  <si>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</si>
  <si>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</si>
  <si>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</si>
  <si>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</si>
  <si>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</si>
  <si>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</si>
  <si>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</si>
  <si>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</si>
  <si>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</si>
  <si>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</si>
  <si>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</si>
  <si>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</si>
  <si>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</si>
  <si>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</si>
  <si>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</si>
  <si>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</si>
  <si>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</si>
  <si>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</si>
  <si>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</si>
  <si>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</si>
  <si>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</si>
  <si>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</si>
  <si>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</si>
  <si>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</si>
  <si>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</si>
  <si>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</si>
  <si>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</si>
  <si>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</si>
  <si>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</si>
  <si>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</si>
  <si>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</si>
  <si>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</si>
  <si>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</si>
  <si>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</si>
  <si>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</si>
  <si>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</si>
  <si>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</si>
  <si>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</si>
  <si>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</si>
  <si>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</si>
  <si>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</si>
  <si>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</si>
  <si>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</si>
  <si>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</si>
  <si>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</si>
  <si>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</si>
  <si>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</si>
  <si>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</si>
  <si>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</si>
  <si>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</si>
  <si>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</si>
  <si>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</si>
  <si>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</si>
  <si>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</si>
  <si>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</si>
  <si>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</si>
  <si>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</si>
  <si>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</si>
  <si>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</si>
  <si>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</si>
  <si>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</si>
  <si>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</si>
  <si>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</si>
  <si>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</si>
  <si>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</si>
  <si>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</si>
  <si>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</si>
  <si>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</si>
  <si>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</si>
  <si>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</si>
  <si>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</si>
  <si>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</si>
  <si>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</si>
  <si>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</si>
  <si>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</si>
  <si>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</si>
  <si>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</si>
  <si>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</si>
  <si>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</si>
  <si>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</si>
  <si>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</si>
  <si>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</si>
  <si>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</si>
  <si>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</si>
  <si>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</si>
  <si>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</si>
  <si>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</si>
  <si>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</si>
  <si>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</si>
  <si>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</si>
  <si>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</si>
  <si>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</si>
  <si>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</si>
  <si>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</si>
  <si>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</si>
  <si>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</si>
  <si>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</si>
  <si>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</si>
  <si>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</si>
  <si>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</si>
  <si>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</si>
  <si>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</si>
  <si>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</si>
  <si>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</si>
  <si>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</si>
  <si>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</si>
  <si>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</si>
  <si>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</si>
  <si>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</si>
  <si>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</si>
  <si>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</si>
  <si>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</si>
  <si>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</si>
  <si>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</si>
  <si>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</si>
  <si>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</si>
  <si>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</si>
  <si>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</si>
  <si>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</si>
  <si>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</si>
  <si>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</si>
  <si>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</si>
  <si>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</si>
  <si>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</si>
  <si>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</si>
  <si>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</si>
  <si>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</si>
  <si>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</si>
  <si>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</si>
  <si>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</si>
  <si>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</si>
  <si>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</si>
  <si>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</si>
  <si>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</si>
  <si>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</si>
  <si>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</si>
  <si>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</si>
  <si>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</si>
  <si>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</si>
  <si>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</si>
  <si>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</si>
  <si>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</si>
  <si>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</si>
  <si>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</si>
  <si>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</si>
  <si>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</si>
  <si>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</si>
  <si>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</si>
  <si>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</si>
  <si>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</si>
  <si>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</si>
  <si>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</si>
  <si>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</si>
  <si>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</si>
  <si>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</si>
  <si>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</si>
  <si>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</si>
  <si>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</si>
  <si>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</si>
  <si>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</si>
  <si>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</si>
  <si>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</si>
  <si>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</si>
  <si>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</si>
  <si>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</si>
  <si>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</si>
  <si>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</si>
  <si>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</si>
  <si>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</si>
  <si>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</si>
  <si>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</si>
  <si>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</si>
  <si>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</si>
  <si>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</si>
  <si>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</si>
  <si>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</si>
  <si>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</si>
  <si>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</si>
  <si>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</si>
  <si>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</si>
  <si>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</si>
  <si>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</si>
  <si>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</si>
  <si>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</si>
  <si>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</si>
  <si>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</si>
  <si>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</si>
  <si>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</si>
  <si>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</si>
  <si>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</si>
  <si>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</si>
  <si>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</si>
  <si>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</si>
  <si>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</si>
  <si>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</si>
  <si>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</si>
  <si>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</si>
  <si>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</si>
  <si>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</si>
  <si>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</si>
  <si>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</si>
  <si>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</si>
  <si>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</si>
  <si>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</si>
  <si>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</si>
  <si>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</si>
  <si>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</si>
  <si>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</si>
  <si>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</si>
  <si>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</si>
  <si>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</si>
  <si>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</si>
  <si>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</si>
  <si>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</si>
  <si>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</si>
  <si>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</si>
  <si>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</si>
  <si>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</si>
  <si>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</si>
  <si>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</si>
  <si>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</si>
  <si>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</si>
  <si>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</si>
  <si>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</si>
  <si>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</si>
  <si>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</si>
  <si>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</si>
  <si>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</si>
  <si>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</si>
  <si>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</si>
  <si>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</si>
  <si>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</si>
  <si>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</si>
  <si>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</si>
  <si>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</si>
  <si>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</si>
  <si>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</si>
  <si>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</si>
  <si>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</si>
  <si>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</si>
  <si>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</si>
  <si>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</si>
  <si>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</si>
  <si>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</si>
  <si>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</si>
  <si>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</si>
  <si>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</si>
  <si>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</si>
  <si>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</si>
  <si>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</si>
  <si>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</si>
  <si>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</si>
  <si>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</si>
  <si>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</si>
  <si>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</si>
  <si>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</si>
  <si>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</si>
  <si>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</si>
  <si>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</si>
  <si>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</si>
  <si>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</si>
  <si>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</si>
  <si>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</si>
  <si>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</si>
  <si>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</si>
  <si>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</si>
  <si>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</si>
  <si>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</si>
  <si>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</si>
  <si>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</si>
  <si>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</si>
  <si>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</si>
  <si>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</si>
  <si>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</si>
  <si>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</si>
  <si>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</si>
  <si>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</si>
  <si>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</si>
  <si>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</si>
  <si>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</si>
  <si>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</si>
  <si>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</si>
  <si>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</si>
  <si>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</si>
  <si>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</si>
  <si>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</si>
  <si>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</si>
  <si>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</si>
  <si>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</si>
  <si>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</si>
  <si>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</si>
  <si>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</si>
  <si>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</si>
  <si>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</si>
  <si>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</si>
  <si>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</si>
  <si>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</si>
  <si>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</si>
  <si>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</si>
  <si>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</si>
  <si>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</si>
  <si>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</si>
  <si>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</si>
  <si>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</si>
  <si>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</si>
  <si>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</si>
  <si>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</si>
  <si>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</si>
  <si>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</si>
  <si>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</si>
  <si>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</si>
  <si>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</si>
  <si>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</si>
  <si>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</si>
  <si>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</si>
  <si>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</si>
  <si>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</si>
  <si>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</si>
  <si>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</si>
  <si>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</si>
  <si>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</si>
  <si>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</si>
  <si>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</si>
  <si>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</si>
  <si>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</si>
  <si>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</si>
  <si>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</si>
  <si>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</si>
  <si>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</si>
  <si>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</si>
  <si>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</si>
  <si>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</si>
  <si>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</si>
  <si>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</si>
  <si>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</si>
  <si>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</si>
  <si>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</si>
  <si>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</si>
  <si>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</si>
  <si>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</si>
  <si>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</si>
  <si>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</si>
  <si>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</si>
  <si>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</si>
  <si>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</si>
  <si>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</si>
  <si>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</si>
  <si>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</si>
  <si>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</si>
  <si>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</si>
  <si>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</si>
  <si>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</si>
  <si>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</si>
  <si>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</si>
  <si>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</si>
  <si>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</si>
  <si>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</si>
  <si>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</si>
  <si>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</si>
  <si>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</si>
  <si>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</si>
  <si>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</si>
  <si>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</si>
  <si>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</si>
  <si>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</si>
  <si>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</si>
  <si>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</si>
  <si>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</si>
  <si>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</si>
  <si>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</si>
  <si>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</si>
  <si>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</si>
  <si>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</si>
  <si>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</si>
  <si>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</si>
  <si>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</si>
  <si>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</si>
  <si>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</si>
  <si>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</si>
  <si>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</si>
  <si>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</si>
  <si>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</si>
  <si>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</si>
  <si>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</si>
  <si>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</si>
  <si>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</si>
  <si>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</si>
  <si>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</si>
  <si>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</si>
  <si>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</si>
  <si>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</si>
  <si>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</si>
  <si>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</si>
  <si>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</si>
  <si>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</si>
  <si>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</si>
  <si>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</si>
  <si>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</si>
  <si>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</si>
  <si>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</si>
  <si>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</si>
  <si>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</si>
  <si>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</si>
  <si>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</si>
  <si>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</si>
  <si>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</si>
  <si>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</si>
  <si>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</si>
  <si>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</si>
  <si>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</si>
  <si>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</si>
  <si>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</si>
  <si>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</si>
  <si>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</si>
  <si>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</si>
  <si>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</si>
  <si>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</si>
  <si>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</si>
  <si>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</si>
  <si>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</si>
  <si>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</si>
  <si>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</si>
  <si>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</si>
  <si>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</si>
  <si>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</si>
  <si>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</si>
  <si>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</si>
  <si>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</si>
  <si>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</si>
  <si>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</si>
  <si>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</si>
  <si>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</si>
  <si>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</si>
  <si>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</si>
  <si>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</si>
  <si>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</si>
  <si>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</si>
  <si>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</si>
  <si>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</si>
  <si>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</si>
  <si>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</si>
  <si>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</si>
  <si>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</si>
  <si>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</si>
  <si>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</si>
  <si>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</si>
  <si>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</si>
  <si>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</si>
  <si>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</si>
  <si>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</si>
  <si>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</si>
  <si>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</si>
  <si>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</si>
  <si>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</si>
  <si>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</si>
  <si>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</si>
  <si>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</si>
  <si>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</si>
  <si>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</si>
  <si>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</si>
  <si>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</si>
  <si>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</si>
  <si>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</si>
  <si>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</si>
  <si>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</si>
  <si>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</si>
  <si>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</si>
  <si>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</si>
  <si>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</si>
  <si>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</si>
  <si>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</si>
  <si>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</si>
  <si>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</si>
  <si>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</si>
  <si>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</si>
  <si>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</si>
  <si>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</si>
  <si>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</si>
  <si>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</si>
  <si>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</si>
  <si>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</si>
  <si>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</si>
  <si>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</si>
  <si>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</si>
  <si>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</si>
  <si>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</si>
  <si>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</si>
  <si>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</si>
  <si>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</si>
  <si>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</si>
  <si>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</si>
  <si>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</si>
  <si>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</si>
  <si>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</si>
  <si>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</si>
  <si>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</si>
  <si>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</si>
  <si>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</si>
  <si>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</si>
  <si>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</si>
  <si>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</si>
  <si>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</si>
  <si>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</si>
  <si>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</si>
  <si>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</si>
  <si>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</si>
  <si>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</si>
  <si>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</si>
  <si>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</si>
  <si>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</si>
  <si>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</si>
  <si>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</si>
  <si>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</si>
  <si>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</si>
  <si>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</si>
  <si>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</si>
  <si>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</si>
  <si>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</si>
  <si>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</si>
  <si>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</si>
  <si>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</si>
  <si>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</si>
  <si>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</si>
  <si>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</si>
  <si>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</si>
  <si>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</si>
  <si>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</si>
  <si>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</si>
  <si>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</si>
  <si>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</si>
  <si>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</si>
  <si>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</si>
  <si>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</si>
  <si>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</si>
  <si>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</si>
  <si>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</si>
  <si>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</si>
  <si>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</si>
  <si>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</si>
  <si>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</si>
  <si>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</si>
  <si>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</si>
  <si>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</si>
  <si>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</si>
  <si>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</si>
  <si>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</si>
  <si>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</si>
  <si>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</si>
  <si>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</si>
  <si>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</si>
  <si>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</si>
  <si>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</si>
  <si>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</si>
  <si>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</si>
  <si>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</si>
  <si>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</si>
  <si>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</si>
  <si>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</si>
  <si>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</si>
  <si>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</si>
  <si>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</si>
  <si>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</si>
  <si>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</si>
  <si>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</si>
  <si>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</si>
  <si>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</si>
  <si>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</si>
  <si>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</si>
  <si>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</si>
  <si>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</si>
  <si>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</si>
  <si>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</si>
  <si>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</si>
  <si>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</si>
  <si>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</si>
  <si>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</si>
  <si>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</si>
  <si>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</si>
  <si>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</si>
  <si>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</si>
  <si>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</si>
  <si>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</si>
  <si>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</si>
  <si>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</si>
  <si>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</si>
  <si>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</si>
  <si>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</si>
  <si>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</si>
  <si>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</si>
  <si>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</si>
  <si>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</si>
  <si>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</si>
  <si>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</si>
  <si>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</si>
  <si>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</si>
  <si>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</si>
  <si>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</si>
  <si>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</si>
  <si>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</si>
  <si>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</si>
  <si>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</si>
  <si>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</si>
  <si>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</si>
  <si>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</si>
  <si>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</si>
  <si>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</si>
  <si>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</si>
  <si>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</si>
  <si>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</si>
  <si>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</si>
  <si>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</si>
  <si>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</si>
  <si>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</si>
  <si>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</si>
  <si>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</si>
  <si>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</si>
  <si>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</si>
  <si>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</si>
  <si>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</si>
  <si>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</si>
  <si>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</si>
  <si>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</si>
  <si>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</si>
  <si>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</si>
  <si>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</si>
  <si>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</si>
  <si>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</si>
  <si>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</si>
  <si>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</si>
  <si>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</si>
  <si>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</si>
  <si>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</si>
  <si>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</si>
  <si>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</si>
  <si>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</si>
  <si>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</si>
  <si>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</si>
  <si>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</si>
  <si>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</si>
  <si>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</si>
  <si>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</si>
  <si>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</si>
  <si>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</si>
  <si>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</si>
  <si>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</si>
  <si>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</si>
  <si>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</si>
  <si>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</si>
  <si>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</si>
  <si>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</si>
  <si>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</si>
  <si>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</si>
  <si>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</si>
  <si>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</si>
  <si>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</si>
  <si>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</si>
  <si>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</si>
  <si>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</si>
  <si>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</si>
  <si>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</si>
  <si>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</si>
  <si>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</si>
  <si>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</si>
  <si>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</si>
  <si>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</si>
  <si>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</si>
  <si>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</si>
  <si>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</si>
  <si>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</si>
  <si>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</si>
  <si>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</si>
  <si>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</si>
  <si>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</si>
  <si>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</si>
  <si>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</si>
  <si>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</si>
  <si>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</si>
  <si>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</si>
  <si>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</si>
  <si>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</si>
  <si>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</si>
  <si>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</si>
  <si>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</si>
  <si>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</si>
  <si>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</si>
  <si>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</si>
  <si>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</si>
  <si>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</si>
  <si>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</si>
  <si>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</si>
  <si>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</si>
  <si>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</si>
  <si>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</si>
  <si>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</si>
  <si>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</si>
  <si>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</si>
  <si>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</si>
  <si>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</si>
  <si>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</si>
  <si>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</si>
  <si>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</si>
  <si>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</si>
  <si>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</si>
  <si>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</si>
  <si>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</si>
  <si>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</si>
  <si>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</si>
  <si>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</si>
  <si>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</si>
  <si>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</si>
  <si>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</si>
  <si>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</si>
  <si>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</si>
  <si>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</si>
  <si>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</si>
  <si>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</si>
  <si>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</si>
  <si>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</si>
  <si>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</si>
  <si>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</si>
  <si>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</si>
  <si>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</si>
  <si>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</si>
  <si>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</si>
  <si>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</si>
  <si>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</si>
  <si>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</si>
  <si>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</si>
  <si>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</si>
  <si>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</si>
  <si>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</si>
  <si>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</si>
  <si>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</si>
  <si>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</si>
  <si>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</si>
  <si>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</si>
  <si>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</si>
  <si>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</si>
  <si>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</si>
  <si>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</si>
  <si>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</si>
  <si>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</si>
  <si>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</si>
  <si>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</si>
  <si>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</si>
  <si>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</si>
  <si>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</si>
  <si>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</si>
  <si>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</si>
  <si>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</si>
  <si>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</si>
  <si>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</si>
  <si>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</si>
  <si>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</si>
  <si>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</si>
  <si>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</si>
  <si>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</si>
  <si>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</si>
  <si>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</si>
  <si>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</si>
  <si>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</si>
  <si>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</si>
  <si>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</si>
  <si>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</si>
  <si>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</si>
  <si>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</si>
  <si>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</si>
  <si>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</si>
  <si>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</si>
  <si>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</si>
  <si>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</si>
  <si>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</si>
  <si>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</si>
  <si>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</si>
  <si>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</si>
  <si>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</si>
  <si>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</si>
  <si>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</si>
  <si>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</si>
  <si>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</si>
  <si>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</si>
  <si>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</si>
  <si>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</si>
  <si>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</si>
  <si>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</si>
  <si>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</si>
  <si>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</si>
  <si>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</si>
  <si>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</si>
  <si>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</si>
  <si>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</si>
  <si>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</si>
  <si>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</si>
  <si>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</si>
  <si>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</si>
  <si>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</si>
  <si>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</si>
  <si>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</si>
  <si>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</si>
  <si>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</si>
  <si>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</si>
  <si>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</si>
  <si>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</si>
  <si>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</si>
  <si>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</si>
  <si>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</si>
  <si>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</si>
  <si>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</si>
  <si>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</si>
  <si>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</si>
  <si>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</si>
  <si>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</si>
  <si>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</si>
  <si>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</si>
  <si>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</si>
  <si>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</si>
  <si>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</si>
  <si>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</si>
  <si>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</si>
  <si>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</si>
  <si>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</si>
  <si>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</si>
  <si>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</si>
  <si>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</si>
  <si>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</si>
  <si>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</si>
  <si>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</si>
  <si>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</si>
  <si>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</si>
  <si>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</si>
  <si>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</si>
  <si>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</si>
  <si>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</si>
  <si>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</si>
  <si>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</si>
  <si>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</si>
  <si>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</si>
  <si>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</si>
  <si>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</si>
  <si>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</si>
  <si>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</si>
  <si>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</si>
  <si>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</si>
  <si>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</si>
  <si>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</si>
  <si>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</si>
  <si>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</si>
  <si>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</si>
  <si>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</si>
  <si>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</si>
  <si>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</si>
  <si>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</si>
  <si>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</si>
  <si>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</si>
  <si>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</si>
  <si>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</si>
  <si>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</si>
  <si>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</si>
  <si>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</si>
  <si>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</si>
  <si>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</si>
  <si>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</si>
  <si>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</si>
  <si>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</si>
  <si>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</si>
  <si>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</si>
  <si>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</si>
  <si>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</si>
  <si>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</si>
  <si>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</si>
  <si>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</si>
  <si>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</si>
  <si>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</si>
  <si>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</si>
  <si>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</si>
  <si>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</si>
  <si>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</si>
  <si>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</si>
  <si>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</si>
  <si>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</si>
  <si>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</si>
  <si>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</si>
  <si>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</si>
  <si>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</si>
  <si>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</si>
  <si>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</si>
  <si>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</si>
  <si>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</si>
  <si>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</si>
  <si>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</si>
  <si>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</si>
  <si>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</si>
  <si>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</si>
  <si>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</si>
  <si>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</si>
  <si>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</si>
  <si>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</si>
  <si>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</si>
  <si>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</si>
  <si>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</si>
  <si>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</si>
  <si>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</si>
  <si>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</si>
  <si>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</si>
  <si>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</si>
  <si>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</si>
  <si>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</si>
  <si>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</si>
  <si>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</si>
  <si>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</si>
  <si>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</si>
  <si>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</si>
  <si>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</si>
  <si>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</si>
  <si>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</si>
  <si>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</si>
  <si>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</si>
  <si>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</si>
  <si>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</si>
  <si>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</si>
  <si>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</si>
  <si>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</si>
  <si>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</si>
  <si>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</si>
  <si>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</si>
  <si>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</si>
  <si>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</si>
  <si>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</si>
  <si>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</si>
  <si>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</si>
  <si>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</si>
  <si>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</si>
  <si>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</si>
  <si>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</si>
  <si>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</si>
  <si>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</si>
  <si>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</si>
  <si>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</si>
  <si>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</si>
  <si>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</si>
  <si>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</si>
  <si>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</si>
  <si>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</si>
  <si>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</si>
  <si>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</si>
  <si>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</si>
  <si>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</si>
  <si>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</si>
  <si>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</si>
  <si>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</si>
  <si>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</si>
  <si>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</si>
  <si>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</si>
  <si>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</si>
  <si>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</si>
  <si>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</si>
  <si>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</si>
  <si>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</si>
  <si>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</si>
  <si>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</si>
  <si>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</si>
  <si>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</si>
  <si>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</si>
  <si>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</si>
  <si>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</si>
  <si>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</si>
  <si>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</si>
  <si>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</si>
  <si>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</si>
  <si>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</si>
  <si>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</si>
  <si>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</si>
  <si>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</si>
  <si>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</si>
  <si>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</si>
  <si>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</si>
  <si>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</si>
  <si>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</si>
  <si>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</si>
  <si>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</si>
  <si>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</si>
  <si>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</si>
  <si>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</si>
  <si>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</si>
  <si>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</si>
  <si>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</si>
  <si>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</si>
  <si>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</si>
  <si>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</si>
  <si>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</si>
  <si>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</si>
  <si>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</si>
  <si>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</si>
  <si>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</si>
  <si>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</si>
  <si>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</si>
  <si>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</si>
  <si>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</si>
  <si>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</si>
  <si>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</si>
  <si>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</si>
  <si>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</si>
  <si>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</si>
  <si>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</si>
  <si>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</si>
  <si>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</si>
  <si>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</si>
  <si>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</si>
  <si>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</si>
  <si>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</si>
  <si>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</si>
  <si>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</si>
  <si>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</si>
  <si>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</si>
  <si>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</si>
  <si>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</si>
  <si>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</si>
  <si>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</si>
  <si>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</si>
  <si>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</si>
  <si>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</si>
  <si>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</si>
  <si>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</si>
  <si>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</si>
  <si>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</si>
  <si>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</si>
  <si>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</si>
  <si>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</si>
  <si>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</si>
  <si>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</si>
  <si>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</si>
  <si>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</si>
  <si>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</si>
  <si>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</si>
  <si>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</si>
  <si>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</si>
  <si>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</si>
  <si>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</si>
  <si>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</si>
  <si>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</si>
  <si>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</si>
  <si>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</si>
  <si>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</si>
  <si>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</si>
  <si>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</si>
  <si>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</si>
  <si>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</si>
  <si>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</si>
  <si>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</si>
  <si>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</si>
  <si>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</si>
  <si>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</si>
  <si>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</si>
  <si>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</si>
  <si>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</si>
  <si>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</si>
  <si>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</si>
  <si>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</si>
  <si>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</si>
  <si>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</si>
  <si>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</si>
  <si>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</si>
  <si>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</si>
  <si>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</si>
  <si>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</si>
  <si>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</si>
  <si>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</si>
  <si>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</si>
  <si>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</si>
  <si>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</si>
  <si>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</si>
  <si>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</si>
  <si>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</si>
  <si>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</si>
  <si>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</si>
  <si>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</si>
  <si>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</si>
  <si>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</si>
  <si>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</si>
  <si>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</si>
  <si>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</si>
  <si>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</si>
  <si>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</si>
  <si>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</si>
  <si>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</si>
  <si>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</si>
  <si>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</si>
  <si>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</si>
  <si>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</si>
  <si>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</si>
  <si>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</si>
  <si>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</si>
  <si>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</si>
  <si>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</si>
  <si>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</si>
  <si>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</si>
  <si>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</si>
  <si>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</si>
  <si>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</si>
  <si>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</si>
  <si>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</si>
  <si>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</si>
  <si>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</si>
  <si>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</si>
  <si>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</si>
  <si>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</si>
  <si>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</si>
  <si>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</si>
  <si>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</si>
  <si>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</si>
  <si>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</si>
  <si>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</si>
  <si>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</si>
  <si>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</si>
  <si>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</si>
  <si>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</si>
  <si>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</si>
  <si>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</si>
  <si>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</si>
  <si>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</si>
  <si>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</si>
  <si>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</si>
  <si>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</si>
  <si>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</si>
  <si>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</si>
  <si>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</si>
  <si>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</si>
  <si>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</si>
  <si>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</si>
  <si>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</si>
  <si>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</si>
  <si>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</si>
  <si>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</si>
  <si>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</si>
  <si>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</si>
  <si>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</si>
  <si>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</si>
  <si>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</si>
  <si>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</si>
  <si>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</si>
  <si>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</si>
  <si>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</si>
  <si>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</si>
  <si>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</si>
  <si>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</si>
  <si>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</si>
  <si>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</si>
  <si>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</si>
  <si>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</si>
  <si>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</si>
  <si>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</si>
  <si>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</si>
  <si>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</si>
  <si>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</si>
  <si>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</si>
  <si>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</si>
  <si>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</si>
  <si>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</si>
  <si>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</si>
  <si>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</si>
  <si>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</si>
  <si>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</si>
  <si>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</si>
  <si>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</si>
  <si>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</si>
  <si>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</si>
  <si>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</si>
  <si>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</si>
  <si>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</si>
  <si>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</si>
  <si>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</si>
  <si>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</si>
  <si>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</si>
  <si>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</si>
  <si>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</si>
  <si>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</si>
  <si>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</si>
  <si>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</si>
  <si>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</si>
  <si>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</si>
  <si>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</si>
  <si>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</si>
  <si>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</si>
  <si>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</si>
  <si>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</si>
  <si>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</si>
  <si>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</si>
  <si>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</si>
  <si>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</si>
  <si>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</si>
  <si>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</si>
  <si>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</si>
  <si>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</si>
  <si>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</si>
  <si>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</si>
  <si>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</si>
  <si>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</si>
  <si>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</si>
  <si>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</si>
  <si>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</si>
  <si>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</si>
  <si>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</si>
  <si>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</si>
  <si>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</si>
  <si>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</si>
  <si>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</si>
  <si>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</si>
  <si>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</si>
  <si>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</si>
  <si>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</si>
  <si>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</si>
  <si>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</si>
  <si>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</si>
  <si>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</si>
  <si>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</si>
  <si>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</si>
  <si>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</si>
  <si>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</si>
  <si>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</si>
  <si>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</si>
  <si>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</si>
  <si>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</si>
  <si>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</si>
  <si>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</si>
  <si>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</si>
  <si>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</si>
  <si>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</si>
  <si>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</si>
  <si>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</si>
  <si>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</si>
  <si>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</si>
  <si>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</si>
  <si>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</si>
  <si>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</si>
  <si>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</si>
  <si>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</si>
  <si>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</si>
  <si>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</si>
  <si>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</si>
  <si>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</si>
  <si>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</si>
  <si>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</si>
  <si>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</si>
  <si>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</si>
  <si>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</si>
  <si>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</si>
  <si>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</si>
  <si>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</si>
  <si>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</si>
  <si>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</si>
  <si>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</si>
  <si>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</si>
  <si>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</si>
  <si>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</si>
  <si>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</si>
  <si>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</si>
  <si>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</si>
  <si>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</si>
  <si>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</si>
  <si>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</si>
  <si>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</si>
  <si>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</si>
  <si>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</si>
  <si>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</si>
  <si>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</si>
  <si>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</si>
  <si>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</si>
  <si>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</si>
  <si>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</si>
  <si>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</si>
  <si>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</si>
  <si>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</si>
  <si>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</si>
  <si>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</si>
  <si>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</si>
  <si>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</si>
  <si>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</si>
  <si>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</si>
  <si>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</si>
  <si>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</si>
  <si>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</si>
  <si>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</si>
  <si>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</si>
  <si>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</si>
  <si>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</si>
  <si>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</si>
  <si>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</si>
  <si>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</si>
  <si>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</si>
  <si>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</si>
  <si>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</si>
  <si>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</si>
  <si>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</si>
  <si>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</si>
  <si>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</si>
  <si>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</si>
  <si>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</si>
  <si>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</si>
  <si>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</si>
  <si>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</si>
  <si>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</si>
  <si>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</si>
  <si>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</si>
  <si>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</si>
  <si>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</si>
  <si>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</si>
  <si>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</si>
  <si>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</si>
  <si>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</si>
  <si>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</si>
  <si>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</si>
  <si>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</si>
  <si>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</si>
  <si>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</si>
  <si>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</si>
  <si>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</si>
  <si>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</si>
  <si>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</si>
  <si>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</si>
  <si>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</si>
  <si>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</si>
  <si>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</si>
  <si>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</si>
  <si>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</si>
  <si>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</si>
  <si>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</si>
  <si>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</si>
  <si>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</si>
  <si>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</si>
  <si>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</si>
  <si>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</si>
  <si>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</si>
  <si>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</si>
  <si>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</si>
  <si>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</si>
  <si>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</si>
  <si>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</si>
  <si>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</si>
  <si>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</si>
  <si>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</si>
  <si>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</si>
  <si>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</si>
  <si>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</si>
  <si>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</si>
  <si>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</si>
  <si>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</si>
  <si>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</si>
  <si>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</si>
  <si>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</si>
  <si>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</si>
  <si>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</si>
  <si>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</si>
  <si>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</si>
  <si>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</si>
  <si>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</si>
  <si>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</si>
  <si>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</si>
  <si>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</si>
  <si>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</si>
  <si>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</si>
  <si>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</si>
  <si>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</si>
  <si>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</si>
  <si>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</si>
  <si>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</si>
  <si>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</si>
  <si>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</si>
  <si>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</si>
  <si>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</si>
  <si>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</si>
  <si>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</si>
  <si>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</si>
  <si>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</si>
  <si>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</si>
  <si>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</si>
  <si>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</si>
  <si>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</si>
  <si>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</si>
  <si>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</si>
  <si>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</si>
  <si>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</si>
  <si>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</si>
  <si>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</si>
  <si>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</si>
  <si>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</si>
  <si>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</si>
  <si>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</si>
  <si>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</si>
  <si>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</si>
  <si>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</si>
  <si>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</si>
  <si>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</si>
  <si>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</si>
  <si>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</si>
  <si>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</si>
  <si>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</si>
  <si>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</si>
  <si>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</si>
  <si>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</si>
  <si>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</si>
  <si>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</si>
  <si>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</si>
  <si>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</si>
  <si>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</si>
  <si>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</si>
  <si>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</si>
  <si>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</si>
  <si>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</si>
  <si>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</si>
  <si>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</si>
  <si>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</si>
  <si>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</si>
  <si>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</si>
  <si>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</si>
  <si>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</si>
  <si>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</si>
  <si>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</si>
  <si>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</si>
  <si>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</si>
  <si>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</si>
  <si>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</si>
  <si>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</si>
  <si>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</si>
  <si>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</si>
  <si>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</si>
  <si>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</si>
  <si>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</si>
  <si>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</si>
  <si>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</si>
  <si>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</si>
  <si>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</si>
  <si>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</si>
  <si>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</si>
  <si>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</si>
  <si>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</si>
  <si>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</si>
  <si>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</si>
  <si>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</si>
  <si>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</si>
  <si>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</si>
  <si>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</si>
  <si>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</si>
  <si>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</si>
  <si>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</si>
  <si>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</si>
  <si>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</si>
  <si>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</si>
  <si>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</si>
  <si>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</si>
  <si>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</si>
  <si>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</si>
  <si>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</si>
  <si>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</si>
  <si>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</si>
  <si>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</si>
  <si>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</si>
  <si>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</si>
  <si>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</si>
  <si>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</si>
  <si>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</si>
  <si>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</si>
  <si>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</si>
  <si>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</si>
  <si>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</si>
  <si>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</si>
  <si>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</si>
  <si>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</si>
  <si>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</si>
  <si>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</si>
  <si>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</si>
  <si>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</si>
  <si>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</si>
  <si>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</si>
  <si>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</si>
  <si>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</si>
  <si>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</si>
  <si>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</si>
  <si>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</si>
  <si>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</si>
  <si>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</si>
  <si>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</si>
  <si>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</si>
  <si>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</si>
  <si>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</si>
  <si>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</si>
  <si>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</si>
  <si>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</si>
  <si>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</si>
  <si>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</si>
  <si>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</si>
  <si>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</si>
  <si>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</si>
  <si>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</si>
  <si>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</si>
  <si>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</si>
  <si>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</si>
  <si>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</si>
  <si>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</si>
  <si>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</si>
  <si>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</si>
  <si>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</si>
  <si>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</si>
  <si>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</si>
  <si>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</si>
  <si>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</si>
  <si>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</si>
  <si>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</si>
  <si>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</si>
  <si>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</si>
  <si>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</si>
  <si>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</si>
  <si>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</si>
  <si>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</si>
  <si>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</si>
  <si>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</si>
  <si>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</si>
  <si>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</si>
  <si>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</si>
  <si>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</si>
  <si>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</si>
  <si>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</si>
  <si>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</si>
  <si>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</si>
  <si>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</si>
  <si>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</si>
  <si>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</si>
  <si>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</si>
  <si>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</si>
  <si>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</si>
  <si>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</si>
  <si>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</si>
  <si>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</si>
  <si>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</si>
  <si>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</si>
  <si>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</si>
  <si>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</si>
  <si>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</si>
  <si>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</si>
  <si>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</si>
  <si>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</si>
  <si>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</si>
  <si>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</si>
  <si>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</si>
  <si>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</si>
  <si>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</si>
  <si>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</si>
  <si>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</si>
  <si>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</si>
  <si>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</si>
  <si>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</si>
  <si>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</si>
  <si>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</si>
  <si>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</si>
  <si>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</si>
  <si>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</si>
  <si>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</si>
  <si>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</si>
  <si>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</si>
  <si>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</si>
  <si>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</si>
  <si>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</si>
  <si>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</si>
  <si>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</si>
  <si>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</si>
  <si>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</si>
  <si>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</si>
  <si>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</si>
  <si>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</si>
  <si>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</si>
  <si>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</si>
  <si>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</si>
  <si>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</si>
  <si>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</si>
  <si>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</si>
  <si>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</si>
  <si>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</si>
  <si>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</si>
  <si>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</si>
  <si>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</si>
  <si>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</si>
  <si>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</si>
  <si>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</si>
  <si>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</si>
  <si>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</si>
  <si>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</si>
  <si>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</si>
  <si>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</si>
  <si>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</si>
  <si>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</si>
  <si>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</si>
  <si>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</si>
  <si>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</si>
  <si>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</si>
  <si>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</si>
  <si>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</si>
  <si>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</si>
  <si>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</si>
  <si>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</si>
  <si>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</si>
  <si>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</si>
  <si>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</si>
  <si>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</si>
  <si>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</si>
  <si>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</si>
  <si>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</si>
  <si>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</si>
  <si>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</si>
  <si>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</si>
  <si>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</si>
  <si>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</si>
  <si>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</si>
  <si>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</si>
  <si>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</si>
  <si>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</si>
  <si>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</si>
  <si>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</si>
  <si>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</si>
  <si>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</si>
  <si>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</si>
  <si>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</si>
  <si>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</si>
  <si>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</si>
  <si>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</si>
  <si>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</si>
  <si>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</si>
  <si>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</si>
  <si>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</si>
  <si>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</si>
  <si>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</si>
  <si>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</si>
  <si>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</si>
  <si>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</si>
  <si>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</si>
  <si>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</si>
  <si>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</si>
  <si>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</si>
  <si>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</si>
  <si>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</si>
  <si>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</si>
  <si>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</si>
  <si>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</si>
  <si>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</si>
  <si>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</si>
  <si>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</si>
  <si>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</si>
  <si>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</si>
  <si>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</si>
  <si>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</si>
  <si>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</si>
  <si>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</si>
  <si>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</si>
  <si>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</si>
  <si>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</si>
  <si>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</si>
  <si>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</si>
  <si>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</si>
  <si>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</si>
  <si>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</si>
  <si>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</si>
  <si>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</si>
  <si>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</si>
  <si>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</si>
  <si>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</si>
  <si>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</si>
  <si>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</si>
  <si>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</si>
  <si>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</si>
  <si>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</si>
  <si>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</si>
  <si>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</si>
  <si>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</si>
  <si>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</si>
  <si>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</si>
  <si>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</si>
  <si>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</si>
  <si>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</si>
  <si>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</si>
  <si>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</si>
  <si>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</si>
  <si>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</si>
  <si>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</si>
  <si>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</si>
  <si>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</si>
  <si>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</si>
  <si>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</si>
  <si>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</si>
  <si>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</si>
  <si>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</si>
  <si>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</si>
  <si>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</si>
  <si>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</si>
  <si>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</si>
  <si>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</si>
  <si>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</si>
  <si>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</si>
  <si>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</si>
  <si>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</si>
  <si>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</si>
  <si>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</si>
  <si>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</si>
  <si>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</si>
  <si>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</si>
  <si>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</si>
  <si>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</si>
  <si>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</si>
  <si>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</si>
  <si>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</si>
  <si>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</si>
  <si>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</si>
  <si>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</si>
  <si>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</si>
  <si>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</si>
  <si>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</si>
  <si>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</si>
  <si>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</si>
  <si>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</si>
  <si>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</si>
  <si>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</si>
  <si>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</si>
  <si>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</si>
  <si>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</si>
  <si>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</si>
  <si>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</si>
  <si>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</si>
  <si>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</si>
  <si>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</si>
  <si>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</si>
  <si>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</si>
  <si>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</si>
  <si>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</si>
  <si>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</si>
  <si>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</si>
  <si>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</si>
  <si>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</si>
  <si>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</si>
  <si>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</si>
  <si>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</si>
  <si>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</si>
  <si>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</si>
  <si>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</si>
  <si>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</si>
  <si>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</si>
  <si>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</si>
  <si>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</si>
  <si>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</si>
  <si>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</si>
  <si>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</si>
  <si>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</si>
  <si>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</si>
  <si>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</si>
  <si>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</si>
  <si>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</si>
  <si>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</si>
  <si>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</si>
  <si>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</si>
  <si>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</si>
  <si>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</si>
  <si>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</si>
  <si>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</si>
  <si>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</si>
  <si>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</si>
  <si>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</si>
  <si>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</si>
  <si>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</si>
  <si>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</si>
  <si>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</si>
  <si>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</si>
  <si>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</si>
  <si>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</si>
  <si>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</si>
  <si>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</si>
  <si>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</si>
  <si>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</si>
  <si>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</si>
  <si>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</si>
  <si>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</si>
  <si>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</si>
  <si>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</si>
  <si>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</si>
  <si>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</si>
  <si>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</si>
  <si>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</si>
  <si>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</si>
  <si>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</si>
  <si>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</si>
  <si>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</si>
  <si>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</si>
  <si>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</si>
  <si>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</si>
  <si>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</si>
  <si>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</si>
  <si>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</si>
  <si>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</si>
  <si>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</si>
  <si>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</si>
  <si>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</si>
  <si>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</si>
  <si>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</si>
  <si>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</si>
  <si>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</si>
  <si>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</si>
  <si>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</si>
  <si>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</si>
  <si>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</si>
  <si>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</si>
  <si>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</si>
  <si>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</si>
  <si>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</si>
  <si>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</si>
  <si>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</si>
  <si>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</si>
  <si>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</si>
  <si>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</si>
  <si>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</si>
  <si>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</si>
  <si>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</si>
  <si>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</si>
  <si>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</si>
  <si>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</si>
  <si>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</si>
  <si>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</si>
  <si>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</si>
  <si>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</si>
  <si>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</si>
  <si>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</si>
  <si>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</si>
  <si>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</si>
  <si>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</si>
  <si>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</si>
  <si>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</si>
  <si>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</si>
  <si>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</si>
  <si>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</si>
  <si>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</si>
  <si>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</si>
  <si>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</si>
  <si>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</si>
  <si>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</si>
  <si>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</si>
  <si>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</si>
  <si>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</si>
  <si>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</si>
  <si>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</si>
  <si>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</si>
  <si>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</si>
  <si>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</si>
  <si>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</si>
  <si>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</si>
  <si>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</si>
  <si>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</si>
  <si>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</si>
  <si>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</si>
  <si>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</si>
  <si>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</si>
  <si>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</si>
  <si>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</si>
  <si>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</si>
  <si>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</si>
  <si>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</si>
  <si>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</si>
  <si>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</si>
  <si>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</si>
  <si>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</si>
  <si>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</si>
  <si>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</si>
  <si>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</si>
  <si>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</si>
  <si>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</si>
  <si>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</si>
  <si>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</si>
  <si>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</si>
  <si>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</si>
  <si>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</si>
  <si>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</si>
  <si>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</si>
  <si>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</si>
  <si>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</si>
  <si>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</si>
  <si>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</si>
  <si>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</si>
  <si>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</si>
  <si>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</si>
  <si>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</si>
  <si>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</si>
  <si>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</si>
  <si>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</si>
  <si>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</si>
  <si>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</si>
  <si>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</si>
  <si>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</si>
  <si>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</si>
  <si>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</si>
  <si>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</si>
  <si>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</si>
  <si>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</si>
  <si>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</si>
  <si>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</si>
  <si>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</si>
  <si>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</si>
  <si>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</si>
  <si>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</si>
  <si>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</si>
  <si>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</si>
  <si>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</si>
  <si>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</si>
  <si>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</si>
  <si>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</si>
  <si>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</si>
  <si>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</si>
  <si>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</si>
  <si>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</si>
  <si>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</si>
  <si>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</si>
  <si>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</si>
  <si>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</si>
  <si>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</si>
  <si>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</si>
  <si>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</si>
  <si>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</si>
  <si>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</si>
  <si>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</si>
  <si>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</si>
  <si>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</si>
  <si>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</si>
  <si>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</si>
  <si>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</si>
  <si>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</si>
  <si>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</si>
  <si>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</si>
  <si>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</si>
  <si>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</si>
  <si>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</si>
  <si>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</si>
  <si>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</si>
  <si>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</si>
  <si>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</si>
  <si>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</si>
  <si>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</si>
  <si>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</si>
  <si>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</si>
  <si>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</si>
  <si>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</si>
  <si>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</si>
  <si>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</si>
  <si>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</si>
  <si>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</si>
  <si>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</si>
  <si>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</si>
  <si>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</si>
  <si>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</si>
  <si>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</si>
  <si>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</si>
  <si>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</si>
  <si>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</si>
  <si>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</si>
  <si>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</si>
  <si>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</si>
  <si>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</si>
  <si>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</si>
  <si>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</si>
  <si>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</si>
  <si>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</si>
  <si>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</si>
  <si>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</si>
  <si>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</si>
  <si>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</si>
  <si>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</si>
  <si>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</si>
  <si>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</si>
  <si>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</si>
  <si>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</si>
  <si>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</si>
  <si>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</si>
  <si>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</si>
  <si>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</si>
  <si>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</si>
  <si>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</si>
  <si>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</si>
  <si>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</si>
  <si>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</si>
  <si>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</si>
  <si>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</si>
  <si>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</si>
  <si>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</si>
  <si>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</si>
  <si>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</si>
  <si>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</si>
  <si>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</si>
  <si>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</si>
  <si>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</si>
  <si>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</si>
  <si>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</si>
  <si>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</si>
  <si>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</si>
  <si>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</si>
  <si>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</si>
  <si>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</si>
  <si>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</si>
  <si>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</si>
  <si>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</si>
  <si>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</si>
  <si>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</si>
  <si>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</si>
  <si>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</si>
  <si>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</si>
  <si>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</si>
  <si>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</si>
  <si>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</si>
  <si>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</si>
  <si>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</si>
  <si>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</si>
  <si>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</si>
  <si>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</si>
  <si>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</si>
  <si>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</si>
  <si>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</si>
  <si>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</si>
  <si>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</si>
  <si>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</si>
  <si>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</si>
  <si>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</si>
  <si>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</si>
  <si>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</si>
  <si>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</si>
  <si>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</si>
  <si>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</si>
  <si>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</si>
  <si>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</si>
  <si>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</si>
  <si>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</si>
  <si>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</si>
  <si>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</si>
  <si>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</si>
  <si>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</si>
  <si>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</si>
  <si>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</si>
  <si>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</si>
  <si>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</si>
  <si>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</si>
  <si>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</si>
  <si>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</si>
  <si>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</si>
  <si>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</si>
  <si>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</si>
  <si>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</si>
  <si>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</si>
  <si>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</si>
  <si>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</si>
  <si>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</si>
  <si>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</si>
  <si>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</si>
  <si>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</si>
  <si>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</si>
  <si>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</si>
  <si>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</si>
  <si>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</si>
  <si>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</si>
  <si>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</si>
  <si>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</si>
  <si>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</si>
  <si>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</si>
  <si>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</si>
  <si>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</si>
  <si>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</si>
  <si>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</si>
  <si>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</si>
  <si>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</si>
  <si>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</si>
  <si>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</si>
  <si>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</si>
  <si>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</si>
  <si>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</si>
  <si>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</si>
  <si>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</si>
  <si>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</si>
  <si>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</si>
  <si>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</si>
  <si>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</si>
  <si>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</si>
  <si>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</si>
  <si>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</si>
  <si>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</si>
  <si>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</si>
  <si>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</si>
  <si>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</si>
  <si>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</si>
  <si>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</si>
  <si>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</si>
  <si>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</si>
  <si>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</si>
  <si>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</si>
  <si>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</si>
  <si>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</si>
  <si>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</si>
  <si>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</si>
  <si>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</si>
  <si>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</si>
  <si>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</si>
  <si>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</si>
  <si>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</si>
  <si>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</si>
  <si>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</si>
  <si>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</si>
  <si>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</si>
  <si>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</si>
  <si>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</si>
  <si>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</si>
  <si>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</si>
  <si>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</si>
  <si>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</si>
  <si>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</si>
  <si>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</si>
  <si>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</si>
  <si>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</si>
  <si>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</si>
  <si>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</si>
  <si>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</si>
  <si>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</si>
  <si>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</si>
  <si>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</si>
  <si>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</si>
  <si>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</si>
  <si>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</si>
  <si>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</si>
  <si>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</si>
  <si>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</si>
  <si>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</si>
  <si>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</si>
  <si>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</si>
  <si>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</si>
  <si>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</si>
  <si>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</si>
  <si>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</si>
  <si>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</si>
  <si>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</si>
  <si>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</si>
  <si>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</si>
  <si>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</si>
  <si>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</si>
  <si>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</si>
  <si>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</si>
  <si>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</si>
  <si>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</si>
  <si>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</si>
  <si>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</si>
  <si>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</si>
  <si>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</si>
  <si>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</si>
  <si>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</si>
  <si>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</si>
  <si>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</si>
  <si>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</si>
  <si>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</si>
  <si>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</si>
  <si>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</si>
  <si>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</si>
  <si>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</si>
  <si>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</si>
  <si>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</si>
  <si>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</si>
  <si>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</si>
  <si>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</si>
  <si>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</si>
  <si>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</si>
  <si>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</si>
  <si>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</si>
  <si>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</si>
  <si>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</si>
  <si>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</si>
  <si>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</si>
  <si>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</si>
  <si>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</si>
  <si>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</si>
  <si>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</si>
  <si>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</si>
  <si>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</si>
  <si>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</si>
  <si>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</si>
  <si>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</si>
  <si>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</si>
  <si>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</si>
  <si>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</si>
  <si>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</si>
  <si>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</si>
  <si>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</si>
  <si>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</si>
  <si>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</si>
  <si>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</si>
  <si>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</si>
  <si>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</si>
  <si>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</si>
  <si>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</si>
  <si>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</si>
  <si>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</si>
  <si>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</si>
  <si>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</si>
  <si>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</si>
  <si>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</si>
  <si>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</si>
  <si>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</si>
  <si>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</si>
  <si>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</si>
  <si>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</si>
  <si>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</si>
  <si>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</si>
  <si>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</si>
  <si>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</si>
  <si>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</si>
  <si>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</si>
  <si>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</si>
  <si>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</si>
  <si>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</si>
  <si>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</si>
  <si>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</si>
  <si>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</si>
  <si>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</si>
  <si>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</si>
  <si>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</si>
  <si>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</si>
  <si>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</si>
  <si>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</si>
  <si>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</si>
  <si>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</si>
  <si>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</si>
  <si>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</si>
  <si>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</si>
  <si>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</si>
  <si>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</si>
  <si>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</si>
  <si>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</si>
  <si>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</si>
  <si>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</si>
  <si>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</si>
  <si>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</si>
  <si>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</si>
  <si>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</si>
  <si>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</si>
  <si>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</si>
  <si>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</si>
  <si>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</si>
  <si>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</si>
  <si>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</si>
  <si>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</si>
  <si>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</si>
  <si>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</si>
  <si>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</si>
  <si>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</si>
  <si>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</si>
  <si>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</si>
  <si>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</si>
  <si>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</si>
  <si>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</si>
  <si>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</si>
  <si>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</si>
  <si>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</si>
  <si>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</si>
  <si>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</si>
  <si>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</si>
  <si>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</si>
  <si>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</si>
  <si>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</si>
  <si>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</si>
  <si>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</si>
  <si>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</si>
  <si>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</si>
  <si>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</si>
  <si>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</si>
  <si>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</si>
  <si>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</si>
  <si>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</si>
  <si>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</si>
  <si>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</si>
  <si>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</si>
  <si>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</si>
  <si>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</si>
  <si>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</si>
  <si>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</si>
  <si>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</si>
  <si>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</si>
  <si>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</si>
  <si>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</si>
  <si>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</si>
  <si>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</si>
  <si>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</si>
  <si>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</si>
  <si>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</si>
  <si>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</si>
  <si>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</si>
  <si>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</si>
  <si>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</si>
  <si>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</si>
  <si>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</si>
  <si>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</si>
  <si>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</si>
  <si>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</si>
  <si>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</si>
  <si>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</si>
  <si>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</si>
  <si>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</si>
  <si>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</si>
  <si>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</si>
  <si>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</si>
  <si>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</si>
  <si>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</si>
  <si>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</si>
  <si>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</si>
  <si>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</si>
  <si>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</si>
  <si>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</si>
  <si>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</si>
  <si>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</si>
  <si>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</si>
  <si>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</si>
  <si>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</si>
  <si>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</si>
  <si>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</si>
  <si>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</si>
  <si>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</si>
  <si>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</si>
  <si>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</si>
  <si>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</si>
  <si>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</si>
  <si>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</si>
  <si>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</si>
  <si>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</si>
  <si>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</si>
  <si>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</si>
  <si>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</si>
  <si>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</si>
  <si>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</si>
  <si>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</si>
  <si>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</si>
  <si>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</si>
  <si>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</si>
  <si>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</si>
  <si>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</si>
  <si>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</si>
  <si>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</si>
  <si>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</si>
  <si>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</si>
  <si>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</si>
  <si>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</si>
  <si>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</si>
  <si>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</si>
  <si>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</si>
  <si>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</si>
  <si>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</si>
  <si>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</si>
  <si>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</si>
  <si>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</si>
  <si>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</si>
  <si>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</si>
  <si>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</si>
  <si>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</si>
  <si>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</si>
  <si>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</si>
  <si>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</si>
  <si>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</si>
  <si>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</si>
  <si>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</si>
  <si>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</si>
  <si>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</si>
  <si>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</si>
  <si>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</si>
  <si>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</si>
  <si>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</si>
  <si>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</si>
  <si>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</si>
  <si>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</si>
  <si>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</si>
  <si>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</si>
  <si>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</si>
  <si>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</si>
  <si>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</si>
  <si>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</si>
  <si>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</si>
  <si>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</si>
  <si>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</si>
  <si>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</si>
  <si>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</si>
  <si>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</si>
  <si>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</si>
  <si>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</si>
  <si>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</si>
  <si>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</si>
  <si>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</si>
  <si>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</si>
  <si>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</si>
  <si>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</si>
  <si>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</si>
  <si>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</si>
  <si>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</si>
  <si>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</si>
  <si>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</si>
  <si>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</si>
  <si>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</si>
  <si>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</si>
  <si>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</si>
  <si>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</si>
  <si>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</si>
  <si>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</si>
  <si>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</si>
  <si>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</si>
  <si>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</si>
  <si>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</si>
  <si>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</si>
  <si>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</si>
  <si>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</si>
  <si>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</si>
  <si>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</si>
  <si>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</si>
  <si>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</si>
  <si>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</si>
  <si>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</si>
  <si>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</si>
  <si>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</si>
  <si>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</si>
  <si>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</si>
  <si>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</si>
  <si>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</si>
  <si>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</si>
  <si>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</si>
  <si>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</si>
  <si>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</si>
  <si>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</si>
  <si>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</si>
  <si>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</si>
  <si>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</si>
  <si>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</si>
  <si>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</si>
  <si>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</si>
  <si>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</si>
  <si>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</si>
  <si>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</si>
  <si>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</si>
  <si>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</si>
  <si>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</si>
  <si>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</si>
  <si>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</si>
  <si>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</si>
  <si>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</si>
  <si>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</si>
  <si>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</si>
  <si>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</si>
  <si>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</si>
  <si>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</si>
  <si>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</si>
  <si>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</si>
  <si>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</si>
  <si>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</si>
  <si>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</si>
  <si>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</si>
  <si>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</si>
  <si>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</si>
  <si>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</si>
  <si>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</si>
  <si>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</si>
  <si>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</si>
  <si>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</si>
  <si>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</si>
  <si>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</si>
  <si>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</si>
  <si>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</si>
  <si>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</si>
  <si>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</si>
  <si>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</si>
  <si>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</si>
  <si>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</si>
  <si>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</si>
  <si>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</si>
  <si>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</si>
  <si>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</si>
  <si>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</si>
  <si>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</si>
  <si>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</si>
  <si>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</si>
  <si>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</si>
  <si>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</si>
  <si>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</si>
  <si>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</si>
  <si>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</si>
  <si>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</si>
  <si>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</si>
  <si>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</si>
  <si>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</si>
  <si>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</si>
  <si>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</si>
  <si>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</si>
  <si>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</si>
  <si>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</si>
  <si>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</si>
  <si>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</si>
  <si>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</si>
  <si>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</si>
  <si>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</si>
  <si>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</si>
  <si>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</si>
  <si>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</si>
  <si>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</si>
  <si>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</si>
  <si>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</si>
  <si>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</si>
  <si>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</si>
  <si>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</si>
  <si>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</si>
  <si>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</si>
  <si>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</si>
  <si>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</si>
  <si>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</si>
  <si>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</si>
  <si>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</si>
  <si>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</si>
  <si>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</si>
  <si>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</si>
  <si>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</si>
  <si>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</si>
  <si>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</si>
  <si>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</si>
  <si>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</si>
  <si>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</si>
  <si>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</si>
  <si>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</si>
  <si>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</si>
  <si>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</si>
  <si>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</si>
  <si>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</si>
  <si>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</si>
  <si>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</si>
  <si>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</si>
  <si>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</si>
  <si>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</si>
  <si>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</si>
  <si>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</si>
  <si>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</si>
  <si>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</si>
  <si>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</si>
  <si>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</si>
  <si>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</si>
  <si>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</si>
  <si>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</si>
  <si>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</si>
  <si>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</si>
  <si>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</si>
  <si>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</si>
  <si>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</si>
  <si>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</si>
  <si>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</si>
  <si>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</si>
  <si>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</si>
  <si>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</si>
  <si>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</si>
  <si>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</si>
  <si>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</si>
  <si>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</si>
  <si>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</si>
  <si>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</si>
  <si>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</si>
  <si>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</si>
  <si>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</si>
  <si>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</si>
  <si>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</si>
  <si>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</si>
  <si>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</si>
  <si>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</si>
  <si>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</si>
  <si>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</si>
  <si>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</si>
  <si>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</si>
  <si>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</si>
  <si>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</si>
  <si>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</si>
  <si>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</si>
  <si>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</si>
  <si>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</si>
  <si>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</si>
  <si>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</si>
  <si>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</si>
  <si>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</si>
  <si>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</si>
  <si>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</si>
  <si>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</si>
  <si>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</si>
  <si>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</si>
  <si>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</si>
  <si>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</si>
  <si>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</si>
  <si>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</si>
  <si>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</si>
  <si>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</si>
  <si>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</si>
  <si>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</si>
  <si>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</si>
  <si>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</si>
  <si>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</si>
  <si>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</si>
  <si>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</si>
  <si>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</si>
  <si>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</si>
  <si>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</si>
  <si>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</si>
  <si>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</si>
  <si>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</si>
  <si>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</si>
  <si>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</si>
  <si>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</si>
  <si>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</si>
  <si>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</si>
  <si>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</si>
  <si>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</si>
  <si>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</si>
  <si>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</si>
  <si>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</si>
  <si>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</si>
  <si>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</si>
  <si>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</si>
  <si>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</si>
  <si>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</si>
  <si>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</si>
  <si>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</si>
  <si>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</si>
  <si>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</si>
  <si>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</si>
  <si>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</si>
  <si>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</si>
  <si>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</si>
  <si>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</si>
  <si>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</si>
  <si>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</si>
  <si>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</si>
  <si>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</si>
  <si>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</si>
  <si>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</si>
  <si>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</si>
  <si>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</si>
  <si>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</si>
  <si>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</si>
  <si>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</si>
  <si>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</si>
  <si>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</si>
  <si>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</si>
  <si>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</si>
  <si>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</si>
  <si>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</si>
  <si>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</si>
  <si>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</si>
  <si>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</si>
  <si>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</si>
  <si>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</si>
  <si>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</si>
  <si>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</si>
  <si>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</si>
  <si>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</si>
  <si>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</si>
  <si>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</si>
  <si>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</si>
  <si>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</si>
  <si>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</si>
  <si>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</si>
  <si>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</si>
  <si>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</si>
  <si>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</si>
  <si>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</si>
  <si>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</si>
  <si>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</si>
  <si>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</si>
  <si>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</si>
  <si>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</si>
  <si>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</si>
  <si>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</si>
  <si>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</si>
  <si>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</si>
  <si>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</si>
  <si>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</si>
  <si>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</si>
  <si>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</si>
  <si>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</si>
  <si>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</si>
  <si>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</si>
  <si>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</si>
  <si>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</si>
  <si>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</si>
  <si>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</si>
  <si>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</si>
  <si>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</si>
  <si>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</si>
  <si>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</si>
  <si>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</si>
  <si>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</si>
  <si>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</si>
  <si>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</si>
  <si>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</si>
  <si>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</si>
  <si>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</si>
  <si>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</si>
  <si>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</si>
  <si>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</si>
  <si>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</si>
  <si>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</si>
  <si>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</si>
  <si>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</si>
  <si>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</si>
  <si>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</si>
  <si>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</si>
  <si>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</si>
  <si>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</si>
  <si>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</si>
  <si>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</si>
  <si>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</si>
  <si>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</si>
  <si>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</si>
  <si>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</si>
  <si>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</si>
  <si>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</si>
  <si>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</si>
  <si>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</si>
  <si>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</si>
  <si>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</si>
  <si>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</si>
  <si>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</si>
  <si>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</si>
  <si>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</si>
  <si>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</si>
  <si>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</si>
  <si>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</si>
  <si>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</si>
  <si>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</si>
  <si>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</si>
  <si>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</si>
  <si>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</si>
  <si>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</si>
  <si>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</si>
  <si>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</si>
  <si>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</si>
  <si>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</si>
  <si>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</si>
  <si>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</si>
  <si>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</si>
  <si>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</si>
  <si>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</si>
  <si>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</si>
  <si>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</si>
  <si>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</si>
  <si>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</si>
  <si>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</si>
  <si>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</si>
  <si>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</si>
  <si>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</si>
  <si>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</si>
  <si>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</si>
  <si>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</si>
  <si>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</si>
  <si>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</si>
  <si>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</si>
  <si>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</si>
  <si>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</si>
  <si>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</si>
  <si>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</si>
  <si>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</si>
  <si>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</si>
  <si>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</si>
  <si>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</si>
  <si>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</si>
  <si>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</si>
  <si>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</si>
  <si>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</si>
  <si>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</si>
  <si>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</si>
  <si>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</si>
  <si>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</si>
  <si>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</si>
  <si>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</si>
  <si>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</si>
  <si>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</si>
  <si>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</si>
  <si>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</si>
  <si>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</si>
  <si>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</si>
  <si>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</si>
  <si>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</si>
  <si>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</si>
  <si>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</si>
  <si>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</si>
  <si>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</si>
  <si>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</si>
  <si>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</si>
  <si>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</si>
  <si>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</si>
  <si>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</si>
  <si>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</si>
  <si>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</si>
  <si>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</si>
  <si>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</si>
  <si>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</si>
  <si>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</si>
  <si>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</si>
  <si>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</si>
  <si>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</si>
  <si>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</si>
  <si>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</si>
  <si>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</si>
  <si>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</si>
  <si>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</si>
  <si>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</si>
  <si>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</si>
  <si>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</si>
  <si>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</si>
  <si>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</si>
  <si>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</si>
  <si>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</si>
  <si>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</si>
  <si>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</si>
  <si>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</si>
  <si>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</si>
  <si>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</si>
  <si>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</si>
  <si>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</si>
  <si>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</si>
  <si>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</si>
  <si>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</si>
  <si>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</si>
  <si>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</si>
  <si>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</si>
  <si>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</si>
  <si>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</si>
  <si>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</si>
  <si>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</si>
  <si>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</si>
  <si>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</si>
  <si>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</si>
  <si>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</si>
  <si>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</si>
  <si>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</si>
  <si>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</si>
  <si>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</si>
  <si>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</si>
  <si>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</si>
  <si>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</si>
  <si>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</si>
  <si>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</si>
  <si>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</si>
  <si>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</si>
  <si>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</si>
  <si>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</si>
  <si>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</si>
  <si>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</si>
  <si>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</si>
  <si>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</si>
  <si>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</si>
  <si>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</si>
  <si>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</si>
  <si>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</si>
  <si>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</si>
  <si>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</si>
  <si>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</si>
  <si>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</si>
  <si>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</si>
  <si>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</si>
  <si>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</si>
  <si>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</si>
  <si>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</si>
  <si>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</si>
  <si>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</si>
  <si>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</si>
  <si>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</si>
  <si>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</si>
  <si>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</si>
  <si>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</si>
  <si>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</si>
  <si>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</si>
  <si>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</si>
  <si>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</si>
  <si>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</si>
  <si>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</si>
  <si>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</si>
  <si>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</si>
  <si>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</si>
  <si>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</si>
  <si>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</si>
  <si>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</si>
  <si>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</si>
  <si>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</si>
  <si>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</si>
  <si>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</si>
  <si>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</si>
  <si>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</si>
  <si>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</si>
  <si>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</si>
  <si>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</si>
  <si>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</si>
  <si>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</si>
  <si>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</si>
  <si>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</si>
  <si>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</si>
  <si>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</si>
  <si>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</si>
  <si>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</si>
  <si>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</si>
  <si>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</si>
  <si>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</si>
  <si>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</si>
  <si>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</si>
  <si>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</si>
  <si>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</si>
  <si>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</si>
  <si>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</si>
  <si>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</si>
  <si>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</si>
  <si>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</si>
  <si>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</si>
  <si>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</si>
  <si>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</si>
  <si>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</si>
  <si>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</si>
  <si>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</si>
  <si>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</si>
  <si>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</si>
  <si>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</si>
  <si>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</si>
  <si>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</si>
  <si>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</si>
  <si>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</si>
  <si>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</si>
  <si>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</si>
  <si>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</si>
  <si>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</si>
  <si>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</si>
  <si>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</si>
  <si>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</si>
  <si>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</si>
  <si>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</si>
  <si>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</si>
  <si>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</si>
  <si>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</si>
  <si>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</si>
  <si>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</si>
  <si>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</si>
  <si>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</si>
  <si>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</si>
  <si>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</si>
  <si>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</si>
  <si>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</si>
  <si>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</si>
  <si>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</si>
  <si>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</si>
  <si>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</si>
  <si>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</si>
  <si>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</si>
  <si>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</si>
  <si>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</si>
  <si>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</si>
  <si>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</si>
  <si>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</si>
  <si>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</si>
  <si>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</si>
  <si>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</si>
  <si>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</si>
  <si>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</si>
  <si>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</si>
  <si>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</si>
  <si>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</si>
  <si>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</si>
  <si>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</si>
  <si>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</si>
  <si>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</si>
  <si>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</si>
  <si>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</si>
  <si>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</si>
  <si>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</si>
  <si>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</si>
  <si>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</si>
  <si>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</si>
  <si>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</si>
  <si>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</si>
  <si>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</si>
  <si>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</si>
  <si>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</si>
  <si>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</si>
  <si>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</si>
  <si>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</si>
  <si>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</si>
  <si>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</si>
  <si>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</si>
  <si>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</si>
  <si>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</si>
  <si>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</si>
  <si>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</si>
  <si>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</si>
  <si>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</si>
  <si>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</si>
  <si>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</si>
  <si>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</si>
  <si>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</si>
  <si>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</si>
  <si>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</si>
  <si>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</si>
  <si>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</si>
  <si>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</si>
  <si>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</si>
  <si>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</si>
  <si>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</si>
  <si>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</si>
  <si>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</si>
  <si>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</si>
  <si>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</si>
  <si>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</si>
  <si>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</si>
  <si>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</si>
  <si>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</si>
  <si>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</si>
  <si>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</si>
  <si>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</si>
  <si>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</si>
  <si>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</si>
  <si>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</si>
  <si>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</si>
  <si>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</si>
  <si>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</si>
  <si>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</si>
  <si>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</si>
  <si>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</si>
  <si>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</si>
  <si>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</si>
  <si>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</si>
  <si>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</si>
  <si>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</si>
  <si>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</si>
  <si>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</si>
  <si>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</si>
  <si>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</si>
  <si>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</si>
  <si>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</si>
  <si>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</si>
  <si>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</si>
  <si>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</si>
  <si>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</si>
  <si>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</si>
  <si>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</si>
  <si>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</si>
  <si>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</si>
  <si>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</si>
  <si>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</si>
  <si>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</si>
  <si>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</si>
  <si>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</si>
  <si>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</si>
  <si>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</si>
  <si>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</si>
  <si>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</si>
  <si>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</si>
  <si>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</si>
  <si>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</si>
  <si>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</si>
  <si>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</si>
  <si>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</si>
  <si>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</si>
  <si>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</si>
  <si>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</si>
  <si>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</si>
  <si>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</si>
  <si>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</si>
  <si>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</si>
  <si>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</si>
  <si>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</si>
  <si>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</si>
  <si>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</si>
  <si>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</si>
  <si>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</si>
  <si>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</si>
  <si>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</si>
  <si>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</si>
  <si>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</si>
  <si>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</si>
  <si>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</si>
  <si>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</si>
  <si>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</si>
  <si>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</si>
  <si>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</si>
  <si>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</si>
  <si>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</si>
  <si>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</si>
  <si>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</si>
  <si>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</si>
  <si>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</si>
  <si>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</si>
  <si>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</si>
  <si>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</si>
  <si>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</si>
  <si>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</si>
  <si>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</si>
  <si>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</si>
  <si>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</si>
  <si>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</si>
  <si>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</si>
  <si>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</si>
  <si>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</si>
  <si>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</si>
  <si>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</si>
  <si>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</si>
  <si>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</si>
  <si>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</si>
  <si>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</si>
  <si>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</si>
  <si>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</si>
  <si>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</si>
  <si>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</si>
  <si>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</si>
  <si>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</si>
  <si>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</si>
  <si>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</si>
  <si>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</si>
  <si>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</si>
  <si>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</si>
  <si>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</si>
  <si>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</si>
  <si>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</si>
  <si>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</si>
  <si>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</si>
  <si>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</si>
  <si>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</si>
  <si>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</si>
  <si>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</si>
  <si>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</si>
  <si>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</si>
  <si>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</si>
  <si>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</si>
  <si>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</si>
  <si>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</si>
  <si>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</si>
  <si>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</si>
  <si>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</si>
  <si>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</si>
  <si>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</si>
  <si>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</si>
  <si>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</si>
  <si>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</si>
  <si>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</si>
  <si>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</si>
  <si>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</si>
  <si>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</si>
  <si>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</si>
  <si>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</si>
  <si>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</si>
  <si>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</si>
  <si>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</si>
  <si>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</si>
  <si>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</si>
  <si>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</si>
  <si>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</si>
  <si>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</si>
  <si>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</si>
  <si>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</si>
  <si>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</si>
  <si>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</si>
  <si>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</si>
  <si>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</si>
  <si>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</si>
  <si>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</si>
  <si>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</si>
  <si>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</si>
  <si>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</si>
  <si>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</si>
  <si>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</si>
  <si>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</si>
  <si>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</si>
  <si>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</si>
  <si>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</si>
  <si>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</si>
  <si>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</si>
  <si>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</si>
  <si>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</si>
  <si>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</si>
  <si>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</si>
  <si>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</si>
  <si>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</si>
  <si>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</si>
  <si>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</si>
  <si>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</si>
  <si>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</si>
  <si>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</si>
  <si>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</si>
  <si>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</si>
  <si>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</si>
  <si>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</si>
  <si>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</si>
  <si>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</si>
  <si>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</si>
  <si>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</si>
  <si>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</si>
  <si>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</si>
  <si>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</si>
  <si>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</si>
  <si>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</si>
  <si>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</si>
  <si>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</si>
  <si>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</si>
  <si>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</si>
  <si>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</si>
  <si>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</si>
  <si>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</si>
  <si>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</si>
  <si>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</si>
  <si>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</si>
  <si>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</si>
  <si>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</si>
  <si>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</si>
  <si>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</si>
  <si>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</si>
  <si>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</si>
  <si>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</si>
  <si>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</si>
  <si>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</si>
  <si>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</si>
  <si>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</si>
  <si>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</si>
  <si>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</si>
  <si>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</si>
  <si>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</si>
  <si>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</si>
  <si>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</si>
  <si>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</si>
  <si>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</si>
  <si>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</si>
  <si>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</si>
  <si>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</si>
  <si>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</si>
  <si>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</si>
  <si>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</si>
  <si>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</si>
  <si>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</si>
  <si>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</si>
  <si>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</si>
  <si>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</si>
  <si>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</si>
  <si>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</si>
  <si>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</si>
  <si>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</si>
  <si>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</si>
  <si>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</si>
  <si>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</si>
  <si>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</si>
  <si>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</si>
  <si>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</si>
  <si>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</si>
  <si>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</si>
  <si>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</si>
  <si>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</si>
  <si>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</si>
  <si>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</si>
  <si>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</si>
  <si>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</si>
  <si>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</si>
  <si>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</si>
  <si>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</si>
  <si>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</si>
  <si>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</si>
  <si>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</si>
  <si>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</si>
  <si>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</si>
  <si>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</si>
  <si>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</si>
  <si>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</si>
  <si>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</si>
  <si>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</si>
  <si>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</si>
  <si>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</si>
  <si>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</si>
  <si>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</si>
  <si>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</si>
  <si>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</si>
  <si>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</si>
  <si>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</si>
  <si>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</si>
  <si>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</si>
  <si>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</si>
  <si>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</si>
  <si>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</si>
  <si>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</si>
  <si>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</si>
  <si>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</si>
  <si>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</si>
  <si>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</si>
  <si>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</si>
  <si>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</si>
  <si>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</si>
  <si>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</si>
  <si>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</si>
  <si>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</si>
  <si>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</si>
  <si>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</si>
  <si>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</si>
  <si>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</si>
  <si>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</si>
  <si>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</si>
  <si>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</si>
  <si>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</si>
  <si>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</si>
  <si>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</si>
  <si>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</si>
  <si>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</si>
  <si>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</si>
  <si>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</si>
  <si>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</si>
  <si>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</si>
  <si>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</si>
  <si>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</si>
  <si>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</si>
  <si>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</si>
  <si>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</si>
  <si>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</si>
  <si>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</si>
  <si>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</si>
  <si>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</si>
  <si>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</si>
  <si>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</si>
  <si>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</si>
  <si>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</si>
  <si>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</si>
  <si>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</si>
  <si>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</si>
  <si>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</si>
  <si>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</si>
  <si>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</si>
  <si>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</si>
  <si>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</si>
  <si>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</si>
  <si>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</si>
  <si>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</si>
  <si>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</si>
  <si>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</si>
  <si>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</si>
  <si>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</si>
  <si>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</si>
  <si>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</si>
  <si>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</si>
  <si>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</si>
  <si>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</si>
  <si>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</si>
  <si>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</si>
  <si>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</si>
  <si>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</si>
  <si>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</si>
  <si>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</si>
  <si>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</si>
  <si>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</si>
  <si>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</si>
  <si>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</si>
  <si>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</si>
  <si>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</si>
  <si>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</si>
  <si>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</si>
  <si>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</si>
  <si>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</si>
  <si>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</si>
  <si>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</si>
  <si>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</si>
  <si>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</si>
  <si>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</si>
  <si>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</si>
  <si>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</si>
  <si>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</si>
  <si>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</si>
  <si>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</si>
  <si>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</si>
  <si>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</si>
  <si>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</si>
  <si>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</si>
  <si>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</si>
  <si>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</si>
  <si>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</si>
  <si>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</si>
  <si>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</si>
  <si>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</si>
  <si>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</si>
  <si>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</si>
  <si>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</si>
  <si>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</si>
  <si>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</si>
  <si>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</si>
  <si>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</si>
  <si>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</si>
  <si>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</si>
  <si>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</si>
  <si>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</si>
  <si>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</si>
  <si>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</si>
  <si>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</si>
  <si>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</si>
  <si>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</si>
  <si>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</si>
  <si>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</si>
  <si>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</si>
  <si>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</si>
  <si>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</si>
  <si>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</si>
  <si>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</si>
  <si>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</si>
  <si>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</si>
  <si>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</si>
  <si>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</si>
  <si>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</si>
  <si>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</si>
  <si>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</si>
  <si>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</si>
  <si>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</si>
  <si>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</si>
  <si>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</si>
  <si>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</si>
  <si>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</si>
  <si>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</si>
  <si>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</si>
  <si>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</si>
  <si>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</si>
  <si>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</si>
  <si>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</si>
  <si>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</si>
  <si>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</si>
  <si>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</si>
  <si>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</si>
  <si>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</si>
  <si>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</si>
  <si>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</si>
  <si>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</si>
  <si>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</si>
  <si>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</si>
  <si>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</si>
  <si>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</si>
  <si>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</si>
  <si>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</si>
  <si>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</si>
  <si>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</si>
  <si>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</si>
  <si>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</si>
  <si>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</si>
  <si>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</si>
  <si>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</si>
  <si>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</si>
  <si>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</si>
  <si>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</si>
  <si>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</si>
  <si>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</si>
  <si>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</si>
  <si>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</si>
  <si>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</si>
  <si>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</si>
  <si>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</si>
  <si>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</si>
  <si>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</si>
  <si>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</si>
  <si>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</si>
  <si>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</si>
  <si>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</si>
  <si>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</si>
  <si>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</si>
  <si>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</si>
  <si>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</si>
  <si>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</si>
  <si>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</si>
  <si>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</si>
  <si>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</si>
  <si>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</si>
  <si>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</si>
  <si>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</si>
  <si>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</si>
  <si>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</si>
  <si>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</si>
  <si>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</si>
  <si>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</si>
  <si>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</si>
  <si>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</si>
  <si>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</si>
  <si>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</si>
  <si>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</si>
  <si>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</si>
  <si>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</si>
  <si>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</si>
  <si>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</si>
  <si>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</si>
  <si>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</si>
  <si>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</si>
  <si>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</si>
  <si>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</si>
  <si>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</si>
  <si>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</si>
  <si>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</si>
  <si>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</si>
  <si>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</si>
  <si>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</si>
  <si>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</si>
  <si>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</si>
  <si>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</si>
  <si>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</si>
  <si>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</si>
  <si>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</si>
  <si>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</si>
  <si>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</si>
  <si>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</si>
  <si>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</si>
  <si>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</si>
  <si>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</si>
  <si>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</si>
  <si>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</si>
  <si>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</si>
  <si>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</si>
  <si>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</si>
  <si>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</si>
  <si>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</si>
  <si>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</si>
  <si>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</si>
  <si>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</si>
  <si>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</si>
  <si>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</si>
  <si>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</si>
  <si>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</si>
  <si>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</si>
  <si>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</si>
  <si>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</si>
  <si>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</si>
  <si>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</si>
  <si>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</si>
  <si>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</si>
  <si>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</si>
  <si>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</si>
  <si>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</si>
  <si>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</si>
  <si>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</si>
  <si>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</si>
  <si>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</si>
  <si>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</si>
  <si>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</si>
  <si>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</si>
  <si>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</si>
  <si>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</si>
  <si>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</si>
  <si>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</si>
  <si>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</si>
  <si>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</si>
  <si>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</si>
  <si>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</si>
  <si>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</si>
  <si>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</si>
  <si>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</si>
  <si>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</si>
  <si>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</si>
  <si>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</si>
  <si>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</si>
  <si>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</si>
  <si>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</si>
  <si>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</si>
  <si>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</si>
  <si>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</si>
  <si>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</si>
  <si>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</si>
  <si>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</si>
  <si>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</si>
  <si>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</si>
  <si>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</si>
  <si>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</si>
  <si>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</si>
  <si>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</si>
  <si>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</si>
  <si>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</si>
  <si>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</si>
  <si>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</si>
  <si>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</si>
  <si>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</si>
  <si>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</si>
  <si>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</si>
  <si>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</si>
  <si>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</si>
  <si>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</si>
  <si>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</si>
  <si>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</si>
  <si>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</si>
  <si>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</si>
  <si>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</si>
  <si>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</si>
  <si>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</si>
  <si>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</si>
  <si>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</si>
  <si>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</si>
  <si>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</si>
  <si>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</si>
  <si>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</si>
  <si>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</si>
  <si>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</si>
  <si>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</si>
  <si>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</si>
  <si>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</si>
  <si>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</si>
  <si>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</si>
  <si>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</si>
  <si>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</si>
  <si>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</si>
  <si>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</si>
  <si>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</si>
  <si>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</si>
  <si>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</si>
  <si>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</si>
  <si>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</si>
  <si>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</si>
  <si>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</si>
  <si>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</si>
  <si>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</si>
  <si>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</si>
  <si>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</si>
  <si>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</si>
  <si>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</si>
  <si>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</si>
  <si>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</si>
  <si>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</si>
  <si>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</si>
  <si>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</si>
  <si>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</si>
  <si>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</si>
  <si>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</si>
  <si>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</si>
  <si>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</si>
  <si>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</si>
  <si>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</si>
  <si>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</si>
  <si>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</si>
  <si>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</si>
  <si>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</si>
  <si>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</si>
  <si>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</si>
  <si>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</si>
  <si>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</si>
  <si>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</si>
  <si>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</si>
  <si>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</si>
  <si>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</si>
  <si>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</si>
  <si>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</si>
  <si>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</si>
  <si>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</si>
  <si>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</si>
  <si>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</si>
  <si>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</si>
  <si>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</si>
  <si>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</si>
  <si>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</si>
  <si>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</si>
  <si>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</si>
  <si>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</si>
  <si>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</si>
  <si>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</si>
  <si>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</si>
  <si>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</si>
  <si>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</si>
  <si>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</si>
  <si>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</si>
  <si>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</si>
  <si>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</si>
  <si>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</si>
  <si>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</si>
  <si>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</si>
  <si>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</si>
  <si>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</si>
  <si>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</si>
  <si>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</si>
  <si>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</si>
  <si>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</si>
  <si>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</si>
  <si>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</si>
  <si>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</si>
  <si>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</si>
  <si>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</si>
  <si>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</si>
  <si>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</si>
  <si>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</si>
  <si>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</si>
  <si>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</si>
  <si>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</si>
  <si>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</si>
  <si>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</si>
  <si>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</si>
  <si>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</si>
  <si>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</si>
  <si>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</si>
  <si>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</si>
  <si>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</si>
  <si>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</si>
  <si>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</si>
  <si>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</si>
  <si>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</si>
  <si>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</si>
  <si>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</si>
  <si>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</si>
  <si>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</si>
  <si>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</si>
  <si>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</si>
  <si>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</si>
  <si>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</si>
  <si>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</si>
  <si>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</si>
  <si>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</si>
  <si>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</si>
  <si>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</si>
  <si>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</si>
  <si>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</si>
  <si>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</si>
  <si>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</si>
  <si>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</si>
  <si>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</si>
  <si>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</si>
  <si>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</si>
  <si>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</si>
  <si>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</si>
  <si>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</si>
  <si>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</si>
  <si>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</si>
  <si>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</si>
  <si>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</si>
  <si>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</si>
  <si>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</si>
  <si>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</si>
  <si>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</si>
  <si>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</si>
  <si>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</si>
  <si>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</si>
  <si>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</si>
  <si>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</si>
  <si>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</si>
  <si>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</si>
  <si>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</si>
  <si>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</si>
  <si>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</si>
  <si>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</si>
  <si>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</si>
  <si>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</si>
  <si>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</si>
  <si>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</si>
  <si>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</si>
  <si>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</si>
  <si>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</si>
  <si>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</si>
  <si>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</si>
  <si>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</si>
  <si>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</si>
  <si>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</si>
  <si>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</si>
  <si>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</si>
  <si>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</si>
  <si>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</si>
  <si>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</si>
  <si>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</si>
  <si>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</si>
  <si>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</si>
  <si>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</si>
  <si>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</si>
  <si>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</si>
  <si>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</si>
  <si>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</si>
  <si>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</si>
  <si>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</si>
  <si>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</si>
  <si>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</si>
  <si>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</si>
  <si>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</si>
  <si>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</si>
  <si>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</si>
  <si>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</si>
  <si>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</si>
  <si>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</si>
  <si>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</si>
  <si>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</si>
  <si>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</si>
  <si>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</si>
  <si>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</si>
  <si>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</si>
  <si>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</si>
  <si>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</si>
  <si>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</si>
  <si>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</si>
  <si>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</si>
  <si>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</si>
  <si>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</si>
  <si>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</si>
  <si>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</si>
  <si>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</si>
  <si>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</si>
  <si>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</si>
  <si>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</si>
  <si>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</si>
  <si>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</si>
  <si>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</si>
  <si>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</si>
  <si>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</si>
  <si>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</si>
  <si>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</si>
  <si>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</si>
  <si>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</si>
  <si>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</si>
  <si>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</si>
  <si>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</si>
  <si>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</si>
  <si>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</si>
  <si>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</si>
  <si>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</si>
  <si>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</si>
  <si>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</si>
  <si>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</si>
  <si>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</si>
  <si>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</si>
  <si>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</si>
  <si>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</si>
  <si>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</si>
  <si>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</si>
  <si>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</si>
  <si>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</si>
  <si>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</si>
  <si>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</si>
  <si>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</si>
  <si>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</si>
  <si>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</si>
  <si>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</si>
  <si>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</si>
  <si>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</si>
  <si>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</si>
  <si>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</si>
  <si>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</si>
  <si>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</si>
  <si>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</si>
  <si>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</si>
  <si>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</si>
  <si>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</si>
  <si>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</si>
  <si>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</si>
  <si>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</si>
  <si>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</si>
  <si>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</si>
  <si>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</si>
  <si>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</si>
  <si>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</si>
  <si>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</si>
  <si>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</si>
  <si>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</si>
  <si>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</si>
  <si>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</si>
  <si>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</si>
  <si>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</si>
  <si>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</si>
  <si>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</si>
  <si>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</si>
  <si>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</si>
  <si>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</si>
  <si>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</si>
  <si>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</si>
  <si>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</si>
  <si>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</si>
  <si>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</si>
  <si>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</si>
  <si>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</si>
  <si>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</si>
  <si>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</si>
  <si>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</si>
  <si>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</si>
  <si>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</si>
  <si>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</si>
  <si>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</si>
  <si>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</si>
  <si>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</si>
  <si>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</si>
  <si>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</si>
  <si>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</si>
  <si>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</si>
  <si>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</si>
  <si>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</si>
  <si>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</si>
  <si>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</si>
  <si>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</si>
  <si>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</si>
  <si>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</si>
  <si>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</si>
  <si>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</si>
  <si>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</si>
  <si>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</si>
  <si>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</si>
  <si>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</si>
  <si>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</si>
  <si>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</si>
  <si>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</si>
  <si>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</si>
  <si>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</si>
  <si>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</si>
  <si>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</si>
  <si>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</si>
  <si>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</si>
  <si>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</si>
  <si>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</si>
  <si>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</si>
  <si>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</si>
  <si>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</si>
  <si>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</si>
  <si>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</si>
  <si>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</si>
  <si>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</si>
  <si>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</si>
  <si>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</si>
  <si>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</si>
  <si>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</si>
  <si>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</si>
  <si>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</si>
  <si>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</si>
  <si>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</si>
  <si>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</si>
  <si>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</si>
  <si>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</si>
  <si>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</si>
  <si>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</si>
  <si>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</si>
  <si>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</si>
  <si>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</si>
  <si>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</si>
  <si>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</si>
  <si>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</si>
  <si>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</si>
  <si>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</si>
  <si>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</si>
  <si>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</si>
  <si>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</si>
  <si>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</si>
  <si>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</si>
  <si>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</si>
  <si>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</si>
  <si>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</si>
  <si>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</si>
  <si>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</si>
  <si>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</si>
  <si>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</si>
  <si>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</si>
  <si>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</si>
  <si>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</si>
  <si>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</si>
  <si>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</si>
  <si>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</si>
  <si>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</si>
  <si>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</si>
  <si>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</si>
  <si>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</si>
  <si>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</si>
  <si>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</si>
  <si>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</si>
  <si>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</si>
  <si>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</si>
  <si>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</si>
  <si>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</si>
  <si>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</si>
  <si>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</si>
  <si>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</si>
  <si>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</si>
  <si>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</si>
  <si>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</si>
  <si>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</si>
  <si>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</si>
  <si>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</si>
  <si>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</si>
  <si>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</si>
  <si>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</si>
  <si>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</si>
  <si>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</si>
  <si>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</si>
  <si>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</si>
  <si>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</si>
  <si>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</si>
  <si>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</si>
  <si>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</si>
  <si>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</si>
  <si>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</si>
  <si>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</si>
  <si>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</si>
  <si>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</si>
  <si>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</si>
  <si>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</si>
  <si>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</si>
  <si>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</si>
  <si>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</si>
  <si>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</si>
  <si>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</si>
  <si>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</si>
  <si>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</si>
  <si>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</si>
  <si>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</si>
  <si>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</si>
  <si>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</si>
  <si>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</si>
  <si>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</si>
  <si>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</si>
  <si>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</si>
  <si>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</si>
  <si>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</si>
  <si>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</si>
  <si>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</si>
  <si>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</si>
  <si>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</si>
  <si>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</si>
  <si>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</si>
  <si>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</si>
  <si>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</si>
  <si>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</si>
  <si>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</si>
  <si>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</si>
  <si>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</si>
  <si>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</si>
  <si>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</si>
  <si>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</si>
  <si>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</si>
  <si>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</si>
  <si>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</si>
  <si>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</si>
  <si>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</si>
  <si>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</si>
  <si>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</si>
  <si>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</si>
  <si>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</si>
  <si>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</si>
  <si>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</si>
  <si>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</si>
  <si>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</si>
  <si>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</si>
  <si>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</si>
  <si>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</si>
  <si>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</si>
  <si>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</si>
  <si>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</si>
  <si>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</si>
  <si>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</si>
  <si>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</si>
  <si>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</si>
  <si>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</si>
  <si>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</si>
  <si>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</si>
  <si>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</si>
  <si>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</si>
  <si>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</si>
  <si>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</si>
  <si>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</si>
  <si>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</si>
  <si>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</si>
  <si>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</si>
  <si>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</si>
  <si>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</si>
  <si>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</si>
  <si>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</si>
  <si>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</si>
  <si>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</si>
  <si>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</si>
  <si>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</si>
  <si>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</si>
  <si>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</si>
  <si>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</si>
  <si>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</si>
  <si>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</si>
  <si>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</si>
  <si>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</si>
  <si>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</si>
  <si>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</si>
  <si>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</si>
  <si>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</si>
  <si>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</si>
  <si>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</si>
  <si>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</si>
  <si>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</si>
  <si>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</si>
  <si>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</si>
  <si>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</si>
  <si>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</si>
  <si>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</si>
  <si>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</si>
  <si>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</si>
  <si>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</si>
  <si>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</si>
  <si>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</si>
  <si>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</si>
  <si>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</si>
  <si>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</si>
  <si>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</si>
  <si>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</si>
  <si>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</si>
  <si>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</si>
  <si>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</si>
  <si>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</si>
  <si>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</si>
  <si>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</si>
  <si>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</si>
  <si>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</si>
  <si>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</si>
  <si>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</si>
  <si>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</si>
  <si>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</si>
  <si>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</si>
  <si>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</si>
  <si>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</si>
  <si>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</si>
  <si>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</si>
  <si>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</si>
  <si>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</si>
  <si>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</si>
  <si>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</si>
  <si>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</si>
  <si>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</si>
  <si>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</si>
  <si>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</si>
  <si>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</si>
  <si>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</si>
  <si>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</si>
  <si>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</si>
  <si>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</si>
  <si>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</si>
  <si>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</si>
  <si>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</si>
  <si>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</si>
  <si>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</si>
  <si>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</si>
  <si>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</si>
  <si>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</si>
  <si>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</si>
  <si>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</si>
  <si>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</si>
  <si>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</si>
  <si>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</si>
  <si>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</si>
  <si>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</si>
  <si>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</si>
  <si>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</si>
  <si>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</si>
  <si>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</si>
  <si>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</si>
  <si>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</si>
  <si>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</si>
  <si>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</si>
  <si>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</si>
  <si>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</si>
  <si>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</si>
  <si>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</si>
  <si>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</si>
  <si>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</si>
  <si>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</si>
  <si>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</si>
  <si>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</si>
  <si>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</si>
  <si>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</si>
  <si>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</si>
  <si>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</si>
  <si>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</si>
  <si>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</si>
  <si>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</si>
  <si>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</si>
  <si>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</si>
  <si>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</si>
  <si>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</si>
  <si>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</si>
  <si>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</si>
  <si>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</si>
  <si>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</si>
  <si>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</si>
  <si>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</si>
  <si>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</si>
  <si>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</si>
  <si>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</si>
  <si>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</si>
  <si>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</si>
  <si>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</si>
  <si>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</si>
  <si>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</si>
  <si>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</si>
  <si>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</si>
  <si>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</si>
  <si>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</si>
  <si>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</si>
  <si>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</si>
  <si>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</si>
  <si>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</si>
  <si>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</si>
  <si>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</si>
  <si>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</si>
  <si>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</si>
  <si>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</si>
  <si>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</si>
  <si>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</si>
  <si>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</si>
  <si>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</si>
  <si>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</si>
  <si>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</si>
  <si>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</si>
  <si>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</si>
  <si>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</si>
  <si>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</si>
  <si>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</si>
  <si>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</si>
  <si>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</si>
  <si>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</si>
  <si>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</si>
  <si>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</si>
  <si>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</si>
  <si>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</si>
  <si>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</si>
  <si>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</si>
  <si>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</si>
  <si>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</si>
  <si>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</si>
  <si>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</si>
  <si>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</si>
  <si>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</si>
  <si>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</si>
  <si>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</si>
  <si>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</si>
  <si>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</si>
  <si>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</si>
  <si>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</si>
  <si>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</si>
  <si>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</si>
  <si>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</si>
  <si>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</si>
  <si>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</si>
  <si>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</si>
  <si>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</si>
  <si>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</si>
  <si>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</si>
  <si>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</si>
  <si>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</si>
  <si>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</si>
  <si>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</si>
  <si>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</si>
  <si>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</si>
  <si>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</si>
  <si>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</si>
  <si>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</si>
  <si>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</si>
  <si>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</si>
  <si>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</si>
  <si>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</si>
  <si>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</si>
  <si>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</si>
  <si>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</si>
  <si>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</si>
  <si>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</si>
  <si>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</si>
  <si>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</si>
  <si>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</si>
  <si>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</si>
  <si>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</si>
  <si>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</si>
  <si>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</si>
  <si>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</si>
  <si>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</si>
  <si>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</si>
  <si>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</si>
  <si>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</si>
  <si>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</si>
  <si>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</si>
  <si>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</si>
  <si>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</si>
  <si>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</si>
  <si>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</si>
  <si>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</si>
  <si>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</si>
  <si>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</si>
  <si>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</si>
  <si>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</si>
  <si>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</si>
  <si>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</si>
  <si>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</si>
  <si>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</si>
  <si>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</si>
  <si>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</si>
  <si>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</si>
  <si>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</si>
  <si>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</si>
  <si>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</si>
  <si>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</si>
  <si>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</si>
  <si>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</si>
  <si>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</si>
  <si>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</si>
  <si>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</si>
  <si>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</si>
  <si>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</si>
  <si>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</si>
  <si>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</si>
  <si>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</si>
  <si>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</si>
  <si>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</si>
  <si>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</si>
  <si>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</si>
  <si>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</si>
  <si>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</si>
  <si>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</si>
  <si>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</si>
  <si>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</si>
  <si>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</si>
  <si>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</si>
  <si>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</si>
  <si>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</si>
  <si>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</si>
  <si>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</si>
  <si>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</si>
  <si>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</si>
  <si>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</si>
  <si>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</si>
  <si>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</si>
  <si>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</si>
  <si>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</si>
  <si>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</si>
  <si>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</si>
  <si>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</si>
  <si>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</si>
  <si>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</si>
  <si>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</si>
  <si>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</si>
  <si>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</si>
  <si>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</si>
  <si>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</si>
  <si>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</si>
  <si>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</si>
  <si>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</si>
  <si>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</si>
  <si>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</si>
  <si>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</si>
  <si>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</si>
  <si>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</si>
  <si>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</si>
  <si>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</si>
  <si>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</si>
  <si>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</si>
  <si>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</si>
  <si>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</si>
  <si>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</si>
  <si>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</si>
  <si>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</si>
  <si>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</si>
  <si>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</si>
  <si>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</si>
  <si>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</si>
  <si>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</si>
  <si>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</si>
  <si>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</si>
  <si>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</si>
  <si>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</si>
  <si>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</si>
  <si>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</si>
  <si>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</si>
  <si>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</si>
  <si>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</si>
  <si>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</si>
  <si>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</si>
  <si>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</si>
  <si>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</si>
  <si>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</si>
  <si>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</si>
  <si>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</si>
  <si>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</si>
  <si>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</si>
  <si>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</si>
  <si>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</si>
  <si>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</si>
  <si>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</si>
  <si>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</si>
  <si>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</si>
  <si>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</si>
  <si>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</si>
  <si>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</si>
  <si>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</si>
  <si>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</si>
  <si>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</si>
  <si>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</si>
  <si>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</si>
  <si>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</si>
  <si>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</si>
  <si>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</si>
  <si>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</si>
  <si>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</si>
  <si>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</si>
  <si>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</si>
  <si>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</si>
  <si>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</si>
  <si>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</si>
  <si>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</si>
  <si>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</si>
  <si>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</si>
  <si>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</si>
  <si>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</si>
  <si>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</si>
  <si>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</si>
  <si>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</si>
  <si>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</si>
  <si>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</si>
  <si>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</si>
  <si>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</si>
  <si>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</si>
  <si>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</si>
  <si>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</si>
  <si>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</si>
  <si>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</si>
  <si>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</si>
  <si>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</si>
  <si>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</si>
  <si>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</si>
  <si>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</si>
  <si>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</si>
  <si>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</si>
  <si>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</si>
  <si>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</si>
  <si>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</si>
  <si>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</si>
  <si>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</si>
  <si>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</si>
  <si>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</si>
  <si>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</si>
  <si>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</si>
  <si>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</si>
  <si>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</si>
  <si>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</si>
  <si>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</si>
  <si>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</si>
  <si>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</si>
  <si>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</si>
  <si>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</si>
  <si>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</si>
  <si>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</si>
  <si>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</si>
  <si>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</si>
  <si>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</si>
  <si>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</si>
  <si>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</si>
  <si>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</si>
  <si>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</si>
  <si>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</si>
  <si>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</si>
  <si>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</si>
  <si>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</si>
  <si>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</si>
  <si>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</si>
  <si>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</si>
  <si>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</si>
  <si>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</si>
  <si>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</si>
  <si>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</si>
  <si>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</si>
  <si>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</si>
  <si>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</si>
  <si>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</si>
  <si>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</si>
  <si>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</si>
  <si>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</si>
  <si>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</si>
  <si>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</si>
  <si>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</si>
  <si>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</si>
  <si>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</si>
  <si>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</si>
  <si>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</si>
  <si>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</si>
  <si>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</si>
  <si>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</si>
  <si>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</si>
  <si>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</si>
  <si>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</si>
  <si>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</si>
  <si>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</si>
  <si>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</si>
  <si>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</si>
  <si>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</si>
  <si>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</si>
  <si>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</si>
  <si>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</si>
  <si>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</si>
  <si>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</si>
  <si>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</si>
  <si>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</si>
  <si>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</si>
  <si>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</si>
  <si>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</si>
  <si>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</si>
  <si>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</si>
  <si>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</si>
  <si>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</si>
  <si>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</si>
  <si>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</si>
  <si>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</si>
  <si>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</si>
  <si>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</si>
  <si>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</si>
  <si>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</si>
  <si>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</si>
  <si>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</si>
  <si>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</si>
  <si>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</si>
  <si>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</si>
  <si>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</si>
  <si>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</si>
  <si>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</si>
  <si>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</si>
  <si>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</si>
  <si>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</si>
  <si>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</si>
  <si>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</si>
  <si>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</si>
  <si>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</si>
  <si>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</si>
  <si>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</si>
  <si>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</si>
  <si>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</si>
  <si>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</si>
  <si>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</si>
  <si>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</si>
  <si>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</si>
  <si>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</si>
  <si>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</si>
  <si>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</si>
  <si>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</si>
  <si>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</si>
  <si>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</si>
  <si>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</si>
  <si>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</si>
  <si>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</si>
  <si>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</si>
  <si>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</si>
  <si>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</si>
  <si>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</si>
  <si>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</si>
  <si>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</si>
  <si>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</si>
  <si>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</si>
  <si>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</si>
  <si>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</si>
  <si>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</si>
  <si>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</si>
  <si>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</si>
  <si>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</si>
  <si>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</si>
  <si>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</si>
  <si>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</si>
  <si>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</si>
  <si>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</si>
  <si>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</si>
  <si>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</si>
  <si>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</si>
  <si>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</si>
  <si>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</si>
  <si>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</si>
  <si>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</si>
  <si>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</si>
  <si>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</si>
  <si>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</si>
  <si>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</si>
  <si>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</si>
  <si>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</si>
  <si>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</si>
  <si>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</si>
  <si>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</si>
  <si>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</si>
  <si>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</si>
  <si>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</si>
  <si>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</si>
  <si>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</si>
  <si>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</si>
  <si>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</si>
  <si>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</si>
  <si>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</si>
  <si>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</si>
  <si>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</si>
  <si>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</si>
  <si>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</si>
  <si>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</si>
  <si>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</si>
  <si>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</si>
  <si>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</si>
  <si>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</si>
  <si>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</si>
  <si>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</si>
  <si>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</si>
  <si>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</si>
  <si>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</si>
  <si>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</si>
  <si>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</si>
  <si>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</si>
  <si>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</si>
  <si>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</si>
  <si>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</si>
  <si>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</si>
  <si>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</si>
  <si>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</si>
  <si>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</si>
  <si>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</si>
  <si>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</si>
  <si>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</si>
  <si>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</si>
  <si>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</si>
  <si>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</si>
  <si>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</si>
  <si>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</si>
  <si>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</si>
  <si>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</si>
  <si>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</si>
  <si>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</si>
  <si>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</si>
  <si>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</si>
  <si>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</si>
  <si>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</si>
  <si>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</si>
  <si>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</si>
  <si>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</si>
  <si>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</si>
  <si>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</si>
  <si>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</si>
  <si>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</si>
  <si>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</si>
  <si>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</si>
  <si>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</si>
  <si>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</si>
  <si>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</si>
  <si>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</si>
  <si>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</si>
  <si>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</si>
  <si>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</si>
  <si>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</si>
  <si>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</si>
  <si>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</si>
  <si>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</si>
  <si>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</si>
  <si>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</si>
  <si>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</si>
  <si>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</si>
  <si>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</si>
  <si>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</si>
  <si>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</si>
  <si>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</si>
  <si>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</si>
  <si>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</si>
  <si>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</si>
  <si>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</si>
  <si>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</si>
  <si>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</si>
  <si>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</si>
  <si>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</si>
  <si>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</si>
  <si>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</si>
  <si>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</si>
  <si>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</si>
  <si>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</si>
  <si>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</si>
  <si>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</si>
  <si>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</si>
  <si>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</si>
  <si>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</si>
  <si>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</si>
  <si>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</si>
  <si>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</si>
  <si>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</si>
  <si>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</si>
  <si>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</si>
  <si>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</si>
  <si>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</si>
  <si>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</si>
  <si>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</si>
  <si>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</si>
  <si>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</si>
  <si>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</si>
  <si>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</si>
  <si>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</si>
  <si>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</si>
  <si>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</si>
  <si>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</si>
  <si>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</si>
  <si>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</si>
  <si>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</si>
  <si>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</si>
  <si>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</si>
  <si>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</si>
  <si>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</si>
  <si>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</si>
  <si>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</si>
  <si>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</si>
  <si>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</si>
  <si>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</si>
  <si>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</si>
  <si>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</si>
  <si>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</si>
  <si>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</si>
  <si>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</si>
  <si>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</si>
  <si>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</si>
  <si>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</si>
  <si>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</si>
  <si>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</si>
  <si>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</si>
  <si>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</si>
  <si>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</si>
  <si>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</si>
  <si>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</si>
  <si>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</si>
  <si>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</si>
  <si>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</si>
  <si>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</si>
  <si>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</si>
  <si>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</si>
  <si>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</si>
  <si>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</si>
  <si>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</si>
  <si>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</si>
  <si>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</si>
  <si>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</si>
  <si>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</si>
  <si>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</si>
  <si>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</si>
  <si>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</si>
  <si>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</si>
  <si>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</si>
  <si>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</si>
  <si>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</si>
  <si>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</si>
  <si>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</si>
  <si>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</si>
  <si>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</si>
  <si>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</si>
  <si>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</si>
  <si>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</si>
  <si>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</si>
  <si>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</si>
  <si>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</si>
  <si>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</si>
  <si>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</si>
  <si>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</si>
  <si>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</si>
  <si>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</si>
  <si>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</si>
  <si>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</si>
  <si>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</si>
  <si>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</si>
  <si>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</si>
  <si>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</si>
  <si>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</si>
  <si>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</si>
  <si>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</si>
  <si>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</si>
  <si>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</si>
  <si>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</si>
  <si>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</si>
  <si>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</si>
  <si>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</si>
  <si>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</si>
  <si>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</si>
  <si>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</si>
  <si>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</si>
  <si>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</si>
  <si>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</si>
  <si>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</si>
  <si>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</si>
  <si>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</si>
  <si>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</si>
  <si>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</si>
  <si>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</si>
  <si>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</si>
  <si>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</si>
  <si>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</si>
  <si>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</si>
  <si>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</si>
  <si>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</si>
  <si>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</si>
  <si>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</si>
  <si>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</si>
  <si>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</si>
  <si>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</si>
  <si>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</si>
  <si>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</si>
  <si>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</si>
  <si>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</si>
  <si>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</si>
  <si>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</si>
  <si>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</si>
  <si>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</si>
  <si>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</si>
  <si>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</si>
  <si>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</si>
  <si>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</si>
  <si>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</si>
  <si>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</si>
  <si>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</si>
  <si>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</si>
  <si>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</si>
  <si>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</si>
  <si>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</si>
  <si>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</si>
  <si>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</si>
  <si>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</si>
  <si>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</si>
  <si>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</si>
  <si>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</si>
  <si>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</si>
  <si>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</si>
  <si>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</si>
  <si>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</si>
  <si>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</si>
  <si>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</si>
  <si>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</si>
  <si>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</si>
  <si>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</si>
  <si>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</si>
  <si>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</si>
  <si>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</si>
  <si>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</si>
  <si>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</si>
  <si>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</si>
  <si>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</si>
  <si>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</si>
  <si>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</si>
  <si>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</si>
  <si>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</si>
  <si>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</si>
  <si>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</si>
  <si>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</si>
  <si>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</si>
  <si>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</si>
  <si>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</si>
  <si>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</si>
  <si>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</si>
  <si>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</si>
  <si>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</si>
  <si>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</si>
  <si>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</si>
  <si>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</si>
  <si>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</si>
  <si>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</si>
  <si>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</si>
  <si>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</si>
  <si>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</si>
  <si>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</si>
  <si>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</si>
  <si>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</si>
  <si>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</si>
  <si>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</si>
  <si>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</si>
  <si>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</si>
  <si>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</si>
  <si>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</si>
  <si>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</si>
  <si>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</si>
  <si>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</si>
  <si>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</si>
  <si>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</si>
  <si>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</si>
  <si>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</si>
  <si>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</si>
  <si>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</si>
  <si>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</si>
  <si>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</si>
  <si>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</si>
  <si>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</si>
  <si>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</si>
  <si>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</si>
  <si>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</si>
  <si>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</si>
  <si>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</si>
  <si>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</si>
  <si>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</si>
  <si>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</si>
  <si>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</si>
  <si>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</si>
  <si>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</si>
  <si>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</si>
  <si>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</si>
  <si>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</si>
  <si>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</si>
  <si>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</si>
  <si>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</si>
  <si>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</si>
  <si>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</si>
  <si>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</si>
  <si>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</si>
  <si>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</si>
  <si>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</si>
  <si>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</si>
  <si>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</si>
  <si>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</si>
  <si>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</si>
  <si>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</si>
  <si>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</si>
  <si>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</si>
  <si>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</si>
  <si>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</si>
  <si>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</si>
  <si>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</si>
  <si>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</si>
  <si>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</si>
  <si>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</si>
  <si>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</si>
  <si>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</si>
  <si>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</si>
  <si>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</si>
  <si>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</si>
  <si>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</si>
  <si>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</si>
  <si>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</si>
  <si>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</si>
  <si>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</si>
  <si>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</si>
  <si>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</si>
  <si>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</si>
  <si>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</si>
  <si>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</si>
  <si>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</si>
  <si>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</si>
  <si>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</si>
  <si>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</si>
  <si>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</si>
  <si>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</si>
  <si>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</si>
  <si>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</si>
  <si>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</si>
  <si>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</si>
  <si>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</si>
  <si>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</si>
  <si>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</si>
  <si>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</si>
  <si>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</si>
  <si>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</si>
  <si>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</si>
  <si>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</si>
  <si>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</si>
  <si>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</si>
  <si>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</si>
  <si>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</si>
  <si>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</si>
  <si>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</si>
  <si>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</si>
  <si>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</si>
  <si>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</si>
  <si>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</si>
  <si>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</si>
  <si>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</si>
  <si>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</si>
  <si>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</si>
  <si>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</si>
  <si>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</si>
  <si>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</si>
  <si>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</si>
  <si>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</si>
  <si>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</si>
  <si>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</si>
  <si>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</si>
  <si>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</si>
  <si>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</si>
  <si>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</si>
  <si>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</si>
  <si>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</si>
  <si>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</si>
  <si>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</si>
  <si>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</si>
  <si>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</si>
  <si>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</si>
  <si>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</si>
  <si>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</si>
  <si>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</si>
  <si>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</si>
  <si>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</si>
  <si>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</si>
  <si>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</si>
  <si>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</si>
  <si>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</si>
  <si>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</si>
  <si>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</si>
  <si>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</si>
  <si>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</si>
  <si>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</si>
  <si>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</si>
  <si>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</si>
  <si>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</si>
  <si>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</si>
  <si>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</si>
  <si>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</si>
  <si>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</si>
  <si>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</si>
  <si>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</si>
  <si>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</si>
  <si>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</si>
  <si>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</si>
  <si>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</si>
  <si>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</si>
  <si>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</si>
  <si>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</si>
  <si>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</si>
  <si>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</si>
  <si>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</si>
  <si>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</si>
  <si>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</si>
  <si>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</si>
  <si>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</si>
  <si>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</si>
  <si>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</si>
  <si>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</si>
  <si>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</si>
  <si>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</si>
  <si>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</si>
  <si>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</si>
  <si>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</si>
  <si>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</si>
  <si>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</si>
  <si>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</si>
  <si>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</si>
  <si>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</si>
  <si>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</si>
  <si>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</si>
  <si>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</si>
  <si>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</si>
  <si>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</si>
  <si>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</si>
  <si>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</si>
  <si>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</si>
  <si>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</si>
  <si>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</si>
  <si>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</si>
  <si>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</si>
  <si>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</si>
  <si>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</si>
  <si>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</si>
  <si>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</si>
  <si>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</si>
  <si>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</si>
  <si>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</si>
  <si>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</si>
  <si>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</si>
  <si>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</si>
  <si>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</si>
  <si>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</si>
  <si>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</si>
  <si>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</si>
  <si>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</si>
  <si>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</si>
  <si>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</si>
  <si>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</si>
  <si>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</si>
  <si>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</si>
  <si>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</si>
  <si>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</si>
  <si>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</si>
  <si>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</si>
  <si>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</si>
  <si>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</si>
  <si>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</si>
  <si>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</si>
  <si>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</si>
  <si>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</si>
  <si>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</si>
  <si>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</si>
  <si>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</si>
  <si>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</si>
  <si>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</si>
  <si>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</si>
  <si>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</si>
  <si>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</si>
  <si>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</si>
  <si>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</si>
  <si>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</si>
  <si>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</si>
  <si>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</si>
  <si>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</si>
  <si>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</si>
  <si>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</si>
  <si>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</si>
  <si>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</si>
  <si>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</si>
  <si>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</si>
  <si>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</si>
  <si>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</si>
  <si>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</si>
  <si>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</si>
  <si>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</si>
  <si>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</si>
  <si>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</si>
  <si>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</si>
  <si>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</si>
  <si>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</si>
  <si>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</si>
  <si>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</si>
  <si>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</si>
  <si>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</si>
  <si>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</si>
  <si>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</si>
  <si>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</si>
  <si>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</si>
  <si>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</si>
  <si>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</si>
  <si>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</si>
  <si>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</si>
  <si>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</si>
  <si>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</si>
  <si>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</si>
  <si>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</si>
  <si>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</si>
  <si>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</si>
  <si>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</si>
  <si>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</si>
  <si>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</si>
  <si>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</si>
  <si>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</si>
  <si>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</si>
  <si>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</si>
  <si>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</si>
  <si>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</si>
  <si>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</si>
  <si>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</si>
  <si>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</si>
  <si>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</si>
  <si>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</si>
  <si>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</si>
  <si>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</si>
  <si>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</si>
  <si>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</si>
  <si>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</si>
  <si>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</si>
  <si>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</si>
  <si>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</si>
  <si>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</si>
  <si>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</si>
  <si>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</si>
  <si>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</si>
  <si>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</si>
  <si>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</si>
  <si>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</si>
  <si>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</si>
  <si>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</si>
  <si>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</si>
  <si>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</si>
  <si>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</si>
  <si>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</si>
  <si>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</si>
  <si>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</si>
  <si>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</si>
  <si>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</si>
  <si>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</si>
  <si>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</si>
  <si>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</si>
  <si>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</si>
  <si>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</si>
  <si>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</si>
  <si>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</si>
  <si>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</si>
  <si>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</si>
  <si>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</si>
  <si>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</si>
  <si>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</si>
  <si>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</si>
  <si>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</si>
  <si>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</si>
  <si>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</si>
  <si>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</si>
  <si>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</si>
  <si>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</si>
  <si>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</si>
  <si>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</si>
  <si>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</si>
  <si>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</si>
  <si>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</si>
  <si>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</si>
  <si>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</si>
  <si>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</si>
  <si>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</si>
  <si>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</si>
  <si>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</si>
  <si>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</si>
  <si>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</si>
  <si>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</si>
  <si>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</si>
  <si>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</si>
  <si>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</si>
  <si>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</si>
  <si>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</si>
  <si>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</si>
  <si>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</si>
  <si>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</si>
  <si>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</si>
  <si>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</si>
  <si>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</si>
  <si>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</si>
  <si>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</si>
  <si>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</si>
  <si>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</si>
  <si>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</si>
  <si>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</si>
  <si>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</si>
  <si>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</si>
  <si>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</si>
  <si>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</si>
  <si>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</si>
  <si>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</si>
  <si>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</si>
  <si>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</si>
  <si>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</si>
  <si>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</si>
  <si>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</si>
  <si>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</si>
  <si>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</si>
  <si>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</si>
  <si>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</si>
  <si>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</si>
  <si>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</si>
  <si>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</si>
  <si>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</si>
  <si>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</si>
  <si>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</si>
  <si>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</si>
  <si>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</si>
  <si>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</si>
  <si>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</si>
  <si>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</si>
  <si>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</si>
  <si>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</si>
  <si>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</si>
  <si>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</si>
  <si>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</si>
  <si>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</si>
  <si>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</si>
  <si>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</si>
  <si>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</si>
  <si>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</si>
  <si>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</si>
  <si>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</si>
  <si>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</si>
  <si>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</si>
  <si>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</si>
  <si>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</si>
  <si>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</si>
  <si>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</si>
  <si>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</si>
  <si>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</si>
  <si>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</si>
  <si>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</si>
  <si>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</si>
  <si>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</si>
  <si>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</si>
  <si>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</si>
  <si>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</si>
  <si>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</si>
  <si>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</si>
  <si>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</si>
  <si>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</si>
  <si>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</si>
  <si>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</si>
  <si>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</si>
  <si>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</si>
  <si>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</si>
  <si>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</si>
  <si>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</si>
  <si>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</si>
  <si>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</si>
  <si>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</si>
  <si>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</si>
  <si>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</si>
  <si>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</si>
  <si>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</si>
  <si>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</si>
  <si>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</si>
  <si>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</si>
  <si>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</si>
  <si>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</si>
  <si>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</si>
  <si>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</si>
  <si>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</si>
  <si>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</si>
  <si>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</si>
  <si>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</si>
  <si>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</si>
  <si>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</si>
  <si>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</si>
  <si>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</si>
  <si>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</si>
  <si>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</si>
  <si>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</si>
  <si>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</si>
  <si>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</si>
  <si>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</si>
  <si>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</si>
  <si>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</si>
  <si>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</si>
  <si>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</si>
  <si>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</si>
  <si>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</si>
  <si>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</si>
  <si>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</si>
  <si>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</si>
  <si>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</si>
  <si>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</si>
  <si>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</si>
  <si>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</si>
  <si>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</si>
  <si>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</si>
  <si>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</si>
  <si>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</si>
  <si>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</si>
  <si>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</si>
  <si>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</si>
  <si>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</si>
  <si>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</si>
  <si>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</si>
  <si>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</si>
  <si>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</si>
  <si>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</si>
  <si>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</si>
  <si>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</si>
  <si>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</si>
  <si>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</si>
  <si>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</si>
  <si>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</si>
  <si>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</si>
  <si>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</si>
  <si>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</si>
  <si>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</si>
  <si>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</si>
  <si>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</si>
  <si>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</si>
  <si>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</si>
  <si>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</si>
  <si>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</si>
  <si>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</si>
  <si>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</si>
  <si>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</si>
  <si>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</si>
  <si>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</si>
  <si>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</si>
  <si>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</si>
  <si>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</si>
  <si>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</si>
  <si>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</si>
  <si>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</si>
  <si>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</si>
  <si>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</si>
  <si>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</si>
  <si>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</si>
  <si>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</si>
  <si>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</si>
  <si>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</si>
  <si>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</si>
  <si>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</si>
  <si>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</si>
  <si>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</si>
  <si>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</si>
  <si>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</si>
  <si>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</si>
  <si>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</si>
  <si>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</si>
  <si>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</si>
  <si>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</si>
  <si>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</si>
  <si>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</si>
  <si>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</si>
  <si>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</si>
  <si>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</si>
  <si>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</si>
  <si>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</si>
  <si>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</si>
  <si>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</si>
  <si>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</si>
  <si>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</si>
  <si>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</si>
  <si>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</si>
  <si>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</si>
  <si>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</si>
  <si>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</si>
  <si>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</si>
  <si>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</si>
  <si>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</si>
  <si>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</si>
  <si>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</si>
  <si>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</si>
  <si>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</si>
  <si>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</si>
  <si>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</si>
  <si>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</si>
  <si>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</si>
  <si>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</si>
  <si>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</si>
  <si>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</si>
  <si>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</si>
  <si>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</si>
  <si>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</si>
  <si>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</si>
  <si>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</si>
  <si>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</si>
  <si>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</si>
  <si>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</si>
  <si>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</si>
  <si>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</si>
  <si>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</si>
  <si>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</si>
  <si>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</si>
  <si>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</si>
  <si>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</si>
  <si>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</si>
  <si>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</si>
  <si>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</si>
  <si>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</si>
  <si>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</si>
  <si>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</si>
  <si>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</si>
  <si>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</si>
  <si>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</si>
  <si>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</si>
  <si>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</si>
  <si>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</si>
  <si>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</si>
  <si>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</si>
  <si>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</si>
  <si>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</si>
  <si>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</si>
  <si>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</si>
  <si>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</si>
  <si>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</si>
  <si>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</si>
  <si>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</si>
  <si>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</si>
  <si>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</si>
  <si>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</si>
  <si>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</si>
  <si>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</si>
  <si>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</si>
  <si>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</si>
  <si>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</si>
  <si>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</si>
  <si>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</si>
  <si>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</si>
  <si>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</si>
  <si>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</si>
  <si>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</si>
  <si>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</si>
  <si>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</si>
  <si>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</si>
  <si>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</si>
  <si>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</si>
  <si>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</si>
  <si>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</si>
  <si>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</si>
  <si>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</si>
  <si>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</si>
  <si>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</si>
  <si>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</si>
  <si>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</si>
  <si>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</si>
  <si>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</si>
  <si>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</si>
  <si>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</si>
  <si>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</si>
  <si>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</si>
  <si>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</si>
  <si>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</si>
  <si>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</si>
  <si>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</si>
  <si>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</si>
  <si>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</si>
  <si>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</si>
  <si>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</si>
  <si>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</si>
  <si>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</si>
  <si>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</si>
  <si>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</si>
  <si>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</si>
  <si>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</si>
  <si>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</si>
  <si>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</si>
  <si>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</si>
  <si>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</si>
  <si>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</si>
  <si>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</si>
  <si>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</si>
  <si>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</si>
  <si>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</si>
  <si>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</si>
  <si>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</si>
  <si>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</si>
  <si>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</si>
  <si>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</si>
  <si>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</si>
  <si>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</si>
  <si>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</si>
  <si>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</si>
  <si>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</si>
  <si>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</si>
  <si>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</si>
  <si>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</si>
  <si>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</si>
  <si>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</si>
  <si>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</si>
  <si>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</si>
  <si>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</si>
  <si>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</si>
  <si>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</si>
  <si>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</si>
  <si>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</si>
  <si>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</si>
  <si>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</si>
  <si>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</si>
  <si>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</si>
  <si>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</si>
  <si>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</si>
  <si>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</si>
  <si>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</si>
  <si>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</si>
  <si>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</si>
  <si>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</si>
  <si>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</si>
  <si>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</si>
  <si>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</si>
  <si>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</si>
  <si>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</si>
  <si>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</si>
  <si>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</si>
  <si>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</si>
  <si>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</si>
  <si>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</si>
  <si>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</si>
  <si>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</si>
  <si>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</si>
  <si>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</si>
  <si>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</si>
  <si>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</si>
  <si>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</si>
  <si>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</si>
  <si>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</si>
  <si>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</si>
  <si>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</si>
  <si>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</si>
  <si>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</si>
  <si>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</si>
  <si>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</si>
  <si>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</si>
  <si>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</si>
  <si>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</si>
  <si>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</si>
  <si>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</si>
  <si>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</si>
  <si>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</si>
  <si>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</si>
  <si>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</si>
  <si>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</si>
  <si>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</si>
  <si>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</si>
  <si>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</si>
  <si>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</si>
  <si>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</si>
  <si>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</si>
  <si>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</si>
  <si>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</si>
  <si>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</si>
  <si>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</si>
  <si>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</si>
  <si>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</si>
  <si>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</si>
  <si>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</si>
  <si>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</si>
  <si>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</si>
  <si>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</si>
  <si>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</si>
  <si>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</si>
  <si>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</si>
  <si>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</si>
  <si>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</si>
  <si>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</si>
  <si>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</si>
  <si>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</si>
  <si>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</si>
  <si>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</si>
  <si>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</si>
  <si>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</si>
  <si>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</si>
  <si>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</si>
  <si>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</si>
  <si>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</si>
  <si>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</si>
  <si>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</si>
  <si>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</si>
  <si>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</si>
  <si>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</si>
  <si>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</si>
  <si>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</si>
  <si>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</si>
  <si>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</si>
  <si>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</si>
  <si>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</si>
  <si>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</si>
  <si>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</si>
  <si>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</si>
  <si>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</si>
  <si>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</si>
  <si>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</si>
  <si>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</si>
  <si>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</si>
  <si>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</si>
  <si>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</si>
  <si>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</si>
  <si>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</si>
  <si>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</si>
  <si>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</si>
  <si>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</si>
  <si>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</si>
  <si>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</si>
  <si>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</si>
  <si>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</si>
  <si>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</si>
  <si>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</si>
  <si>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</si>
  <si>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</si>
  <si>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</si>
  <si>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</si>
  <si>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</si>
  <si>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</si>
  <si>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</si>
  <si>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</si>
  <si>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</si>
  <si>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</si>
  <si>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</si>
  <si>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</si>
  <si>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</si>
  <si>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</si>
  <si>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</si>
  <si>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</si>
  <si>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</si>
  <si>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</si>
  <si>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</si>
  <si>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</si>
  <si>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</si>
  <si>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</si>
  <si>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</si>
  <si>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</si>
  <si>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</si>
  <si>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</si>
  <si>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</si>
  <si>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</si>
  <si>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</si>
  <si>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</si>
  <si>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</si>
  <si>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</si>
  <si>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</si>
  <si>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</si>
  <si>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</si>
  <si>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</si>
  <si>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</si>
  <si>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</si>
  <si>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</si>
  <si>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</si>
  <si>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</si>
  <si>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</si>
  <si>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</si>
  <si>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</si>
  <si>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</si>
  <si>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</si>
  <si>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</si>
  <si>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</si>
  <si>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</si>
  <si>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</si>
  <si>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</si>
  <si>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</si>
  <si>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</si>
  <si>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</si>
  <si>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</si>
  <si>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</si>
  <si>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</si>
  <si>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</si>
  <si>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</si>
  <si>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</si>
  <si>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</si>
  <si>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</si>
  <si>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</si>
  <si>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</si>
  <si>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</si>
  <si>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</si>
  <si>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</si>
  <si>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</si>
  <si>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</si>
  <si>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</si>
  <si>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</si>
  <si>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</si>
  <si>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</si>
  <si>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</si>
  <si>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</si>
  <si>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</si>
  <si>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</si>
  <si>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</si>
  <si>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</si>
  <si>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</si>
  <si>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</si>
  <si>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</si>
  <si>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</si>
  <si>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</si>
  <si>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</si>
  <si>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</si>
  <si>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</si>
  <si>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</si>
  <si>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</si>
  <si>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</si>
  <si>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</si>
  <si>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</si>
  <si>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</si>
  <si>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</si>
  <si>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</si>
  <si>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</si>
  <si>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</si>
  <si>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</si>
  <si>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</si>
  <si>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</si>
  <si>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</si>
  <si>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</si>
  <si>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</si>
  <si>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</si>
  <si>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</si>
  <si>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</si>
  <si>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</si>
  <si>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</si>
  <si>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</si>
  <si>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</si>
  <si>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</si>
  <si>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</si>
  <si>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</si>
  <si>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</si>
  <si>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</si>
  <si>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</si>
  <si>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</si>
  <si>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</si>
  <si>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</si>
  <si>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</si>
  <si>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</si>
  <si>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</si>
  <si>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</si>
  <si>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</si>
  <si>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</si>
  <si>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</si>
  <si>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</si>
  <si>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</si>
  <si>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</si>
  <si>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</si>
  <si>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</si>
  <si>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</si>
  <si>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</si>
  <si>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</si>
  <si>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</si>
  <si>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</si>
  <si>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</si>
  <si>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</si>
  <si>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</si>
  <si>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</si>
  <si>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</si>
  <si>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</si>
  <si>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</si>
  <si>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</si>
  <si>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</si>
  <si>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</si>
  <si>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</si>
  <si>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</si>
  <si>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</si>
  <si>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</si>
  <si>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</si>
  <si>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</si>
  <si>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</si>
  <si>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</si>
  <si>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</si>
  <si>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</si>
  <si>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</si>
  <si>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</si>
  <si>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</si>
  <si>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</si>
  <si>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</si>
  <si>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</si>
  <si>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</si>
  <si>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</si>
  <si>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</si>
  <si>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</si>
  <si>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</si>
  <si>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</si>
  <si>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</si>
  <si>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</si>
  <si>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</si>
  <si>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</si>
  <si>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</si>
  <si>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</si>
  <si>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</si>
  <si>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</si>
  <si>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</si>
  <si>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</si>
  <si>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</si>
  <si>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</si>
  <si>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</si>
  <si>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</si>
  <si>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</si>
  <si>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</si>
  <si>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</si>
  <si>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</si>
  <si>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</si>
  <si>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</si>
  <si>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</si>
  <si>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</si>
  <si>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</si>
  <si>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</si>
  <si>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</si>
  <si>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</si>
  <si>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</si>
  <si>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</si>
  <si>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</si>
  <si>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</si>
  <si>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</si>
  <si>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</si>
  <si>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</si>
  <si>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</si>
  <si>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</si>
  <si>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</si>
  <si>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</si>
  <si>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</si>
  <si>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</si>
  <si>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</si>
  <si>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</si>
  <si>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</si>
  <si>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</si>
  <si>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</si>
  <si>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</si>
  <si>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</si>
  <si>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</si>
  <si>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</si>
  <si>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</si>
  <si>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</si>
  <si>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</si>
  <si>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</si>
  <si>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</si>
  <si>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</si>
  <si>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</si>
  <si>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</si>
  <si>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</si>
  <si>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</si>
  <si>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</si>
  <si>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</si>
  <si>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</si>
  <si>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</si>
  <si>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</si>
  <si>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</si>
  <si>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</si>
  <si>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</si>
  <si>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</si>
  <si>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</si>
  <si>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</si>
  <si>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</si>
  <si>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</si>
  <si>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</si>
  <si>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</si>
  <si>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</si>
  <si>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</si>
  <si>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</si>
  <si>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</si>
  <si>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</si>
  <si>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</si>
  <si>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</si>
  <si>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</si>
  <si>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</si>
  <si>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</si>
  <si>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</si>
  <si>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</si>
  <si>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</si>
  <si>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</si>
  <si>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</si>
  <si>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</si>
  <si>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</si>
  <si>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</si>
  <si>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</si>
  <si>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</si>
  <si>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</si>
  <si>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</si>
  <si>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</si>
  <si>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</si>
  <si>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</si>
  <si>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</si>
  <si>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</si>
  <si>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</si>
  <si>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</si>
  <si>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</si>
  <si>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</si>
  <si>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</si>
  <si>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</si>
  <si>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</si>
  <si>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</si>
  <si>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</si>
  <si>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</si>
  <si>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</si>
  <si>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</si>
  <si>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</si>
  <si>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</si>
  <si>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</si>
  <si>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</si>
  <si>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</si>
  <si>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</si>
  <si>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</si>
  <si>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</si>
  <si>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</si>
  <si>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</si>
  <si>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</si>
  <si>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</si>
  <si>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</si>
  <si>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</si>
  <si>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</si>
  <si>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</si>
  <si>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</si>
  <si>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</si>
  <si>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</si>
  <si>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</si>
  <si>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</si>
  <si>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</si>
  <si>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</si>
  <si>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</si>
  <si>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</si>
  <si>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</si>
  <si>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</si>
  <si>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</si>
  <si>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</si>
  <si>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</si>
  <si>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</si>
  <si>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</si>
  <si>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</si>
  <si>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</si>
  <si>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</si>
  <si>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</si>
  <si>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</si>
  <si>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</si>
  <si>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</si>
  <si>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</si>
  <si>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</si>
  <si>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</si>
  <si>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</si>
  <si>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</si>
  <si>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</si>
  <si>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</si>
  <si>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</si>
  <si>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</si>
  <si>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</si>
  <si>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</si>
  <si>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</si>
  <si>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</si>
  <si>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</si>
  <si>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</si>
  <si>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</si>
  <si>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</si>
  <si>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</si>
  <si>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</si>
  <si>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</si>
  <si>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</si>
  <si>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</si>
  <si>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</si>
  <si>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</si>
  <si>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</si>
  <si>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</si>
  <si>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</si>
  <si>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</si>
  <si>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</si>
  <si>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</si>
  <si>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</si>
  <si>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</si>
  <si>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</si>
  <si>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</si>
  <si>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</si>
  <si>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</si>
  <si>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</si>
  <si>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</si>
  <si>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</si>
  <si>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</si>
  <si>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</si>
  <si>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</si>
  <si>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</si>
  <si>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</si>
  <si>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</si>
  <si>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</si>
  <si>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</si>
  <si>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</si>
  <si>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</si>
  <si>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</si>
  <si>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</si>
  <si>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</si>
  <si>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</si>
  <si>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</si>
  <si>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</si>
  <si>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</si>
  <si>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</si>
  <si>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</si>
  <si>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</si>
  <si>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</si>
  <si>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</si>
  <si>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</si>
  <si>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</si>
  <si>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</si>
  <si>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</si>
  <si>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</si>
  <si>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</si>
  <si>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</si>
  <si>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</si>
  <si>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</si>
  <si>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</si>
  <si>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</si>
  <si>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</si>
  <si>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</si>
  <si>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</si>
  <si>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</si>
  <si>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</si>
  <si>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</si>
  <si>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</si>
  <si>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</si>
  <si>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</si>
  <si>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</si>
  <si>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</si>
  <si>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</si>
  <si>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</si>
  <si>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</si>
  <si>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</si>
  <si>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</si>
  <si>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</si>
  <si>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</si>
  <si>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</si>
  <si>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</si>
  <si>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</si>
  <si>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</si>
  <si>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</si>
  <si>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</si>
  <si>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</si>
  <si>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</si>
  <si>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</si>
  <si>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</si>
  <si>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</si>
  <si>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</si>
  <si>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</si>
  <si>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</si>
  <si>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</si>
  <si>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</si>
  <si>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</si>
  <si>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</si>
  <si>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</si>
  <si>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</si>
  <si>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</si>
  <si>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</si>
  <si>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</si>
  <si>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</si>
  <si>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</si>
  <si>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</si>
  <si>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</si>
  <si>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</si>
  <si>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</si>
  <si>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</si>
  <si>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</si>
  <si>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</si>
  <si>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</si>
  <si>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</si>
  <si>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</si>
  <si>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</si>
  <si>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</si>
  <si>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</si>
  <si>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</si>
  <si>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</si>
  <si>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</si>
  <si>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</si>
  <si>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</si>
  <si>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</si>
  <si>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</si>
  <si>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</si>
  <si>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</si>
  <si>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</si>
  <si>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</si>
  <si>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</si>
  <si>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</si>
  <si>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</si>
  <si>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</si>
  <si>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</si>
  <si>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</si>
  <si>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</si>
  <si>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</si>
  <si>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</si>
  <si>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</si>
  <si>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</si>
  <si>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</si>
  <si>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</si>
  <si>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</si>
  <si>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</si>
  <si>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</si>
  <si>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</si>
  <si>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</si>
  <si>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</si>
  <si>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</si>
  <si>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</si>
  <si>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</si>
  <si>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</si>
  <si>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</si>
  <si>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</si>
  <si>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</si>
  <si>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</si>
  <si>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</si>
  <si>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</si>
  <si>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</si>
  <si>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</si>
  <si>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</si>
  <si>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</si>
  <si>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</si>
  <si>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</si>
  <si>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</si>
  <si>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</si>
  <si>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</si>
  <si>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</si>
  <si>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</si>
  <si>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</si>
  <si>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</si>
  <si>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</si>
  <si>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</si>
  <si>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</si>
  <si>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</si>
  <si>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</si>
  <si>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</si>
  <si>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</si>
  <si>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</si>
  <si>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</si>
  <si>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</si>
  <si>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</si>
  <si>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</si>
  <si>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</si>
  <si>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</si>
  <si>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</si>
  <si>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</si>
  <si>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</si>
  <si>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</si>
  <si>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</si>
  <si>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</si>
  <si>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</si>
  <si>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</si>
  <si>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</si>
  <si>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</si>
  <si>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</si>
  <si>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</si>
  <si>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</si>
  <si>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</si>
  <si>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</si>
  <si>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</si>
  <si>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</si>
  <si>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</si>
  <si>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</si>
  <si>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</si>
  <si>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</si>
  <si>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</si>
  <si>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</si>
  <si>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</si>
  <si>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</si>
  <si>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</si>
  <si>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</si>
  <si>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</si>
  <si>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</si>
  <si>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</si>
  <si>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</si>
  <si>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</si>
  <si>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</si>
  <si>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</si>
  <si>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</si>
  <si>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</si>
  <si>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</si>
  <si>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</si>
  <si>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</si>
  <si>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</si>
  <si>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</si>
  <si>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</si>
  <si>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</si>
  <si>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</si>
  <si>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</si>
  <si>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</si>
  <si>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</si>
  <si>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</si>
  <si>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</si>
  <si>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</si>
  <si>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</si>
  <si>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</si>
  <si>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</si>
  <si>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</si>
  <si>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</si>
  <si>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</si>
  <si>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</si>
  <si>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</si>
  <si>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</si>
  <si>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</si>
  <si>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</si>
  <si>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</si>
  <si>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</si>
  <si>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</si>
  <si>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</si>
  <si>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</si>
  <si>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</si>
  <si>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</si>
  <si>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</si>
  <si>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</si>
  <si>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</si>
  <si>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</si>
  <si>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</si>
  <si>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</si>
  <si>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</si>
  <si>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</si>
  <si>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</si>
  <si>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</si>
  <si>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</si>
  <si>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</si>
  <si>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</si>
  <si>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</si>
  <si>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</si>
  <si>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</si>
  <si>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</si>
  <si>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</si>
  <si>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</si>
  <si>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</si>
  <si>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</si>
  <si>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</si>
  <si>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</si>
  <si>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</si>
  <si>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</si>
  <si>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</si>
  <si>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</si>
  <si>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</si>
  <si>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</si>
  <si>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</si>
  <si>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</si>
  <si>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</si>
  <si>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</si>
  <si>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</si>
  <si>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</si>
  <si>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</si>
  <si>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</si>
  <si>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</si>
  <si>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</si>
  <si>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</si>
  <si>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</si>
  <si>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</si>
  <si>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</si>
  <si>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</si>
  <si>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</si>
  <si>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</si>
  <si>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</si>
  <si>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</si>
  <si>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</si>
  <si>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</si>
  <si>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</si>
  <si>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</si>
  <si>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</si>
  <si>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</si>
  <si>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</si>
  <si>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</si>
  <si>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</si>
  <si>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</si>
  <si>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</si>
  <si>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</si>
  <si>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</si>
  <si>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</si>
  <si>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</si>
  <si>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</si>
  <si>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</si>
  <si>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</si>
  <si>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</si>
  <si>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</si>
  <si>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</si>
  <si>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</si>
  <si>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</si>
  <si>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</si>
  <si>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</si>
  <si>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</si>
  <si>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</si>
  <si>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</si>
  <si>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</si>
  <si>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</si>
  <si>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</si>
  <si>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</si>
  <si>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</si>
  <si>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</si>
  <si>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</si>
  <si>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</si>
  <si>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</si>
  <si>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</si>
  <si>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</si>
  <si>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</si>
  <si>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</si>
  <si>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</si>
  <si>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</si>
  <si>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</si>
  <si>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</si>
  <si>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</si>
  <si>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</si>
  <si>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</si>
  <si>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</si>
  <si>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</si>
  <si>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</si>
  <si>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</si>
  <si>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</si>
  <si>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</si>
  <si>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</si>
  <si>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</si>
  <si>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</si>
  <si>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</si>
  <si>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</si>
  <si>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</si>
  <si>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</si>
  <si>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</si>
  <si>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</si>
  <si>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</si>
  <si>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</si>
  <si>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</si>
  <si>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</si>
  <si>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</si>
  <si>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</si>
  <si>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</si>
  <si>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</si>
  <si>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</si>
  <si>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</si>
  <si>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</si>
  <si>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</si>
  <si>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</si>
  <si>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</si>
  <si>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</si>
  <si>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</si>
  <si>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</si>
  <si>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</si>
  <si>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</si>
  <si>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</si>
  <si>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</si>
  <si>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</si>
  <si>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</si>
  <si>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</si>
  <si>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</si>
  <si>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</si>
  <si>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</si>
  <si>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</si>
  <si>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</si>
  <si>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</si>
  <si>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</si>
  <si>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</si>
  <si>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</si>
  <si>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</si>
  <si>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</si>
  <si>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</si>
  <si>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</si>
  <si>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</si>
  <si>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</si>
  <si>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</si>
  <si>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</si>
  <si>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</si>
  <si>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</si>
  <si>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</si>
  <si>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</si>
  <si>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</si>
  <si>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</si>
  <si>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</si>
  <si>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</si>
  <si>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</si>
  <si>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</si>
  <si>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</si>
  <si>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</si>
  <si>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</si>
  <si>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</si>
  <si>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</si>
  <si>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</si>
  <si>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</si>
  <si>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</si>
  <si>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</si>
  <si>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</si>
  <si>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</si>
  <si>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</si>
  <si>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</si>
  <si>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</si>
  <si>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</si>
  <si>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</si>
  <si>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</si>
  <si>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</si>
  <si>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</si>
  <si>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</si>
  <si>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</si>
  <si>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</si>
  <si>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</si>
  <si>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</si>
  <si>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</si>
  <si>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</si>
  <si>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</si>
  <si>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</si>
  <si>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</si>
  <si>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</si>
  <si>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</si>
  <si>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</si>
  <si>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</si>
  <si>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</si>
  <si>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</si>
  <si>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</si>
  <si>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</si>
  <si>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</si>
  <si>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</si>
  <si>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</si>
  <si>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</si>
  <si>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</si>
  <si>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</si>
  <si>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</si>
  <si>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</si>
  <si>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</si>
  <si>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</si>
  <si>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</si>
  <si>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</si>
  <si>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</si>
  <si>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</si>
  <si>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</si>
  <si>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</si>
  <si>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</si>
  <si>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</si>
  <si>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</si>
  <si>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</si>
  <si>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</si>
  <si>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</si>
  <si>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</si>
  <si>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</si>
  <si>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</si>
  <si>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</si>
  <si>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</si>
  <si>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</si>
  <si>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</si>
  <si>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</si>
  <si>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</si>
  <si>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</si>
  <si>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</si>
  <si>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</si>
  <si>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</si>
  <si>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</si>
  <si>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</si>
  <si>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</si>
  <si>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</si>
  <si>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</si>
  <si>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</si>
  <si>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</si>
  <si>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</si>
  <si>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</si>
  <si>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</si>
  <si>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</si>
  <si>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</si>
  <si>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</si>
  <si>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</si>
  <si>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</si>
  <si>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</si>
  <si>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</si>
  <si>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</si>
  <si>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</si>
  <si>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</si>
  <si>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</si>
  <si>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</si>
  <si>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</si>
  <si>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</si>
  <si>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</si>
  <si>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</si>
  <si>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</si>
  <si>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</si>
  <si>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</si>
  <si>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</si>
  <si>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</si>
  <si>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</si>
  <si>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</si>
  <si>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</si>
  <si>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</si>
  <si>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</si>
  <si>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</si>
  <si>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</si>
  <si>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</si>
  <si>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</si>
  <si>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</si>
  <si>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</si>
  <si>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</si>
  <si>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</si>
  <si>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</si>
  <si>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</si>
  <si>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</si>
  <si>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</si>
  <si>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</si>
  <si>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</si>
  <si>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</si>
  <si>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</si>
  <si>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</si>
  <si>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</si>
  <si>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</si>
  <si>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</si>
  <si>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</si>
  <si>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</si>
  <si>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</si>
  <si>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</si>
  <si>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</si>
  <si>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</si>
  <si>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</si>
  <si>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</si>
  <si>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</si>
  <si>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</si>
  <si>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</si>
  <si>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</si>
  <si>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</si>
  <si>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</si>
  <si>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</si>
  <si>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</si>
  <si>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</si>
  <si>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</si>
  <si>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</si>
  <si>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</si>
  <si>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</si>
  <si>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</si>
  <si>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</si>
  <si>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</si>
  <si>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</si>
  <si>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</si>
  <si>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</si>
  <si>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</si>
  <si>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</si>
  <si>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</si>
  <si>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</si>
  <si>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</si>
  <si>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</si>
  <si>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</si>
  <si>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</si>
  <si>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</si>
  <si>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</si>
  <si>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</si>
  <si>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</si>
  <si>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</si>
  <si>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</si>
  <si>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</si>
  <si>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</si>
  <si>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</si>
  <si>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</si>
  <si>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</si>
  <si>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</si>
  <si>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</si>
  <si>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</si>
  <si>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</si>
  <si>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</si>
  <si>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</si>
  <si>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</si>
  <si>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</si>
  <si>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</si>
  <si>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</si>
  <si>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</si>
  <si>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</si>
  <si>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</si>
  <si>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</si>
  <si>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</si>
  <si>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</si>
  <si>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</si>
  <si>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</si>
  <si>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</si>
  <si>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</si>
  <si>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</si>
  <si>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</si>
  <si>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</si>
  <si>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</si>
  <si>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</si>
  <si>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</si>
  <si>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</si>
  <si>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</si>
  <si>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</si>
  <si>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</si>
  <si>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</si>
  <si>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</si>
  <si>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</si>
  <si>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</si>
  <si>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</si>
  <si>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</si>
  <si>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</si>
  <si>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</si>
  <si>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</si>
  <si>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</si>
  <si>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</si>
  <si>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</si>
  <si>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</si>
  <si>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</si>
  <si>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</si>
  <si>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</si>
  <si>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</si>
  <si>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</si>
  <si>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</si>
  <si>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</si>
  <si>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</si>
  <si>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</si>
  <si>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</si>
  <si>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</si>
  <si>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</si>
  <si>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</si>
  <si>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</si>
  <si>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</si>
  <si>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</si>
  <si>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</si>
  <si>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</si>
  <si>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</si>
  <si>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</si>
  <si>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</si>
  <si>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</si>
  <si>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</si>
  <si>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</si>
  <si>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</si>
  <si>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</si>
  <si>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</si>
  <si>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</si>
  <si>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</si>
  <si>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</si>
  <si>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</si>
  <si>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</si>
  <si>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</si>
  <si>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</si>
  <si>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</si>
  <si>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</si>
  <si>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</si>
  <si>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</si>
  <si>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</si>
  <si>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</si>
  <si>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</si>
  <si>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</si>
  <si>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</si>
  <si>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</si>
  <si>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</si>
  <si>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</si>
  <si>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</si>
  <si>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</si>
  <si>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</si>
  <si>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</si>
  <si>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</si>
  <si>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</si>
  <si>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</si>
  <si>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</si>
  <si>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</si>
  <si>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</si>
  <si>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</si>
  <si>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</si>
  <si>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</si>
  <si>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</si>
  <si>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</si>
  <si>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</si>
  <si>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</si>
  <si>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</si>
  <si>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</si>
  <si>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</si>
  <si>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</si>
  <si>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</si>
  <si>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</si>
  <si>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</si>
  <si>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</si>
  <si>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</si>
  <si>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</si>
  <si>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</si>
  <si>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</si>
  <si>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</si>
  <si>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</si>
  <si>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</si>
  <si>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</si>
  <si>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</si>
  <si>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</si>
  <si>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</si>
  <si>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</si>
  <si>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</si>
  <si>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</si>
  <si>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</si>
  <si>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</si>
  <si>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</si>
  <si>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</si>
  <si>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</si>
  <si>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</si>
  <si>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</si>
  <si>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</si>
  <si>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</si>
  <si>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</si>
  <si>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</si>
  <si>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</si>
  <si>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</si>
  <si>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</si>
  <si>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</si>
  <si>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</si>
  <si>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</si>
  <si>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</si>
  <si>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</si>
  <si>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</si>
  <si>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</si>
  <si>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</si>
  <si>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</si>
  <si>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</si>
  <si>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</si>
  <si>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</si>
  <si>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</si>
  <si>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</si>
  <si>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</si>
  <si>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</si>
  <si>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</si>
  <si>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</si>
  <si>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</si>
  <si>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</si>
  <si>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</si>
  <si>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</si>
  <si>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</si>
  <si>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</si>
  <si>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</si>
  <si>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</si>
  <si>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</si>
  <si>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</si>
  <si>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</si>
  <si>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</si>
  <si>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</si>
  <si>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</si>
  <si>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</si>
  <si>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</si>
  <si>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</si>
  <si>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</si>
  <si>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</si>
  <si>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</si>
  <si>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</si>
  <si>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</si>
  <si>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</si>
  <si>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</si>
  <si>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</si>
  <si>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</si>
  <si>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Permintaan Pemenuhan Asuransi 
Ganti Rugi Profesional</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</si>
  <si>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</si>
  <si>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</si>
  <si>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</si>
  <si>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</si>
  <si>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</si>
  <si>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</si>
  <si>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</si>
  <si>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</si>
  <si>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</si>
  <si>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</si>
  <si>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</si>
  <si>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</si>
  <si>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</si>
  <si>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</si>
  <si>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</si>
  <si>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</si>
  <si>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</si>
  <si>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</si>
  <si>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</si>
  <si>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</si>
  <si>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</si>
  <si>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</si>
  <si>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</si>
  <si>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</si>
  <si>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</si>
  <si>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</si>
  <si>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</si>
  <si>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</si>
  <si>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</si>
  <si>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</si>
  <si>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</si>
  <si>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</si>
  <si>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</si>
  <si>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</si>
  <si>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</si>
  <si>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</si>
  <si>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</si>
  <si>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</si>
  <si>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</si>
  <si>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</si>
  <si>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</si>
  <si>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</si>
  <si>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</si>
  <si>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</si>
  <si>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</si>
  <si>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</si>
  <si>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</si>
  <si>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</si>
  <si>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</si>
  <si>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</si>
  <si>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</si>
  <si>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</si>
  <si>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</si>
  <si>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</si>
  <si>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</si>
  <si>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</si>
  <si>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</si>
  <si>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</si>
  <si>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</si>
  <si>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</si>
  <si>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</si>
  <si>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</si>
  <si>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</si>
  <si>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</si>
  <si>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</si>
  <si>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</si>
  <si>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</si>
  <si>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</si>
  <si>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</si>
  <si>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</si>
  <si>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</si>
  <si>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</si>
  <si>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</si>
  <si>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</si>
  <si>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</si>
  <si>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</si>
  <si>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</si>
  <si>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</si>
  <si>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</si>
  <si>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</si>
  <si>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</si>
  <si>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</si>
  <si>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</si>
  <si>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</si>
  <si>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</si>
  <si>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</si>
  <si>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</si>
  <si>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</si>
  <si>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</si>
  <si>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</si>
  <si>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</si>
  <si>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</si>
  <si>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</si>
  <si>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</si>
  <si>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</si>
  <si>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</si>
  <si>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</si>
  <si>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</si>
  <si>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</si>
  <si>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</si>
  <si>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</si>
  <si>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</si>
  <si>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</si>
  <si>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</si>
  <si>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</si>
  <si>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</si>
  <si>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</si>
  <si>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</si>
  <si>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</si>
  <si>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</si>
  <si>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</si>
  <si>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</si>
  <si>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</si>
  <si>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</si>
  <si>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</si>
  <si>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</si>
  <si>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</si>
  <si>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</si>
  <si>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</si>
  <si>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</si>
  <si>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</si>
  <si>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</si>
  <si>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</si>
  <si>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</si>
  <si>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</si>
  <si>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</si>
  <si>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</si>
  <si>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</si>
  <si>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</si>
  <si>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</si>
  <si>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</si>
  <si>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</si>
  <si>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</si>
  <si>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</si>
  <si>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</si>
  <si>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</si>
  <si>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</si>
  <si>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</si>
  <si>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</si>
  <si>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</si>
  <si>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</si>
  <si>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</si>
  <si>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</si>
  <si>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</si>
  <si>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</si>
  <si>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</si>
  <si>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</si>
  <si>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 Infill-Topan</t>
  </si>
  <si>
    <t>PMO Infill-Yodi</t>
  </si>
  <si>
    <t>PMO Infill-Suci</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</si>
  <si>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</si>
  <si>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</si>
  <si>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</si>
  <si>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</si>
  <si>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</si>
  <si>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</si>
  <si>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</si>
  <si>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</si>
  <si>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</si>
  <si>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</si>
  <si>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</si>
  <si>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</si>
  <si>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</si>
  <si>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</si>
  <si>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</si>
  <si>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</si>
  <si>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</si>
  <si>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</si>
  <si>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</si>
  <si>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</si>
  <si>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</si>
  <si>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</si>
  <si>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</si>
  <si>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</si>
  <si>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</si>
  <si>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</si>
  <si>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</si>
  <si>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</si>
  <si>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</si>
  <si>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</si>
  <si>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</si>
  <si>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</si>
  <si>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</si>
  <si>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</si>
  <si>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</si>
  <si>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</si>
  <si>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</si>
  <si>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</si>
  <si>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</si>
  <si>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</si>
  <si>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</si>
  <si>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</si>
  <si>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</si>
  <si>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</si>
  <si>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</si>
  <si>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</si>
  <si>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</si>
  <si>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</si>
  <si>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</si>
  <si>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</si>
  <si>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</si>
  <si>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</si>
  <si>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</si>
  <si>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</si>
  <si>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</si>
  <si>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</si>
  <si>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</si>
  <si>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</si>
  <si>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</si>
  <si>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</si>
  <si>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</si>
  <si>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</si>
  <si>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</si>
  <si>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</si>
  <si>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</si>
  <si>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</si>
  <si>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</si>
  <si>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</si>
  <si>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</si>
  <si>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</si>
  <si>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</si>
  <si>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</si>
  <si>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</si>
  <si>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</si>
  <si>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</si>
  <si>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</si>
  <si>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</si>
  <si>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</si>
  <si>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</si>
  <si>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</si>
  <si>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</si>
  <si>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</si>
  <si>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</si>
  <si>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</si>
  <si>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</si>
  <si>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</si>
  <si>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</si>
  <si>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</si>
  <si>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</si>
  <si>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</si>
  <si>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</si>
  <si>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</si>
  <si>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</si>
  <si>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</si>
  <si>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</si>
  <si>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</si>
  <si>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</si>
  <si>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</si>
  <si>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</si>
  <si>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</si>
  <si>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</si>
  <si>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</si>
  <si>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</si>
  <si>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</si>
  <si>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</si>
  <si>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</si>
  <si>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</si>
  <si>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</si>
  <si>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</si>
  <si>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</si>
  <si>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</si>
  <si>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</si>
  <si>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</si>
  <si>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</si>
  <si>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</si>
  <si>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</si>
  <si>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</si>
  <si>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</si>
  <si>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</si>
  <si>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</si>
  <si>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</si>
  <si>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</si>
  <si>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</si>
  <si>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</si>
  <si>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</si>
  <si>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</si>
  <si>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</si>
  <si>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</si>
  <si>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</si>
  <si>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</si>
  <si>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</si>
  <si>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</si>
  <si>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</si>
  <si>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</si>
  <si>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</si>
  <si>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</si>
  <si>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</si>
  <si>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</si>
  <si>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</si>
  <si>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</si>
  <si>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</si>
  <si>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</si>
  <si>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</si>
  <si>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</si>
  <si>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</si>
  <si>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</si>
  <si>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</si>
  <si>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</si>
  <si>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</si>
  <si>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</si>
  <si>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</si>
  <si>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</si>
  <si>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</si>
  <si>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</si>
  <si>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</si>
  <si>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</si>
  <si>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</si>
  <si>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</si>
  <si>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</si>
  <si>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</si>
  <si>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</si>
  <si>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</si>
  <si>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</si>
  <si>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</si>
  <si>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</si>
  <si>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</si>
  <si>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</si>
  <si>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</si>
  <si>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</si>
  <si>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</si>
  <si>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</si>
  <si>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</si>
  <si>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</si>
  <si>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</si>
  <si>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</si>
  <si>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</si>
  <si>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</si>
  <si>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</si>
  <si>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</si>
  <si>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</si>
  <si>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</si>
  <si>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</si>
  <si>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</si>
  <si>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</si>
  <si>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</si>
  <si>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</si>
  <si>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</si>
  <si>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</si>
  <si>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</si>
  <si>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</si>
  <si>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</si>
  <si>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</si>
  <si>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</si>
  <si>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</si>
  <si>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</si>
  <si>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</si>
  <si>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</si>
  <si>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</si>
  <si>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</si>
  <si>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</si>
  <si>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</si>
  <si>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</si>
  <si>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</si>
  <si>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</si>
  <si>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</si>
  <si>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</si>
  <si>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</si>
  <si>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</si>
  <si>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</si>
  <si>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</si>
  <si>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</si>
  <si>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</si>
  <si>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</si>
  <si>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</si>
  <si>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</si>
  <si>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</si>
  <si>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</si>
  <si>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</si>
  <si>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</si>
  <si>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</si>
  <si>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</si>
  <si>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</si>
  <si>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</si>
  <si>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</si>
  <si>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</si>
  <si>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</si>
  <si>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</si>
  <si>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</si>
  <si>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</si>
  <si>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</si>
  <si>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</si>
  <si>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</si>
  <si>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</si>
  <si>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</si>
  <si>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</si>
  <si>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</si>
  <si>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</si>
  <si>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</si>
  <si>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</si>
  <si>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</si>
  <si>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</si>
  <si>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</si>
  <si>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</si>
  <si>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</si>
  <si>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</si>
  <si>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</si>
  <si>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</si>
  <si>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</si>
  <si>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</si>
  <si>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</si>
  <si>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</si>
  <si>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</si>
  <si>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</si>
  <si>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</si>
  <si>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</si>
  <si>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</si>
  <si>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</si>
  <si>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</si>
  <si>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</si>
  <si>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</si>
  <si>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</si>
  <si>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</si>
  <si>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</si>
  <si>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</si>
  <si>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</si>
  <si>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</si>
  <si>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</si>
  <si>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</si>
  <si>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</si>
  <si>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</si>
  <si>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</si>
  <si>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</si>
  <si>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</si>
  <si>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</si>
  <si>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</si>
  <si>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</si>
  <si>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</si>
  <si>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</si>
  <si>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</si>
  <si>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</si>
  <si>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</si>
  <si>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</si>
  <si>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</si>
  <si>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</si>
  <si>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</si>
  <si>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</si>
  <si>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</si>
  <si>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</si>
  <si>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</si>
  <si>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</si>
  <si>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</si>
  <si>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</si>
  <si>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</si>
  <si>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</si>
  <si>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</si>
  <si>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</si>
  <si>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</si>
  <si>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</si>
  <si>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</si>
  <si>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</si>
  <si>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</si>
  <si>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</si>
  <si>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</si>
  <si>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</si>
  <si>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</si>
  <si>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</si>
  <si>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</si>
  <si>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</si>
  <si>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</si>
  <si>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</si>
  <si>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</si>
  <si>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</si>
  <si>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</si>
  <si>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</si>
  <si>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</si>
  <si>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</si>
  <si>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</si>
  <si>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</si>
  <si>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</si>
  <si>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</si>
  <si>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</si>
  <si>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</si>
  <si>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</si>
  <si>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</si>
  <si>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</si>
  <si>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</si>
  <si>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</si>
  <si>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</si>
  <si>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</si>
  <si>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</si>
  <si>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</si>
  <si>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</si>
  <si>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</si>
  <si>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</si>
  <si>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</si>
  <si>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</si>
  <si>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</si>
  <si>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</si>
  <si>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</si>
  <si>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</si>
  <si>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</si>
  <si>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</si>
  <si>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</si>
  <si>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</si>
  <si>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</si>
  <si>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</si>
  <si>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</si>
  <si>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</si>
  <si>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</si>
  <si>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</si>
  <si>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</si>
  <si>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</si>
  <si>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</si>
  <si>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</si>
  <si>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</si>
  <si>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</si>
  <si>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</si>
  <si>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</si>
  <si>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</si>
  <si>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</si>
  <si>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</si>
  <si>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</si>
  <si>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</si>
  <si>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</si>
  <si>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</si>
  <si>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</si>
  <si>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</si>
  <si>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</si>
  <si>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</si>
  <si>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</si>
  <si>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</si>
  <si>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</si>
  <si>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</si>
  <si>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</si>
  <si>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ABJ/DIR/EKS/02.26/0110</t>
  </si>
  <si>
    <t>Laporan Rencana Penyerahan Fasilitas Distribusi Baru TOK April 2026 - Infill SPAM Jatiluhur Hilir, Karian Serpong Hilir, &amp; Buaran 3 Hilir</t>
  </si>
  <si>
    <t>ABJ/DIR/EKS/02.26/0109
ABJ/DIR/EKS/02.26/0110</t>
  </si>
  <si>
    <t>2964/PS.04.04/EKST/VII/2026</t>
  </si>
  <si>
    <t>ABJ/DIR/EKS/02.26/0205
ABJ/DIR/EKS/04.26/0461
PJ 1324/PP.01.02-EKST-IV-2026
ABJ/DIR/EKS/05.26/0567</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</si>
  <si>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</si>
  <si>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</si>
  <si>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</si>
  <si>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</si>
  <si>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</si>
  <si>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</si>
  <si>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</si>
  <si>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</si>
  <si>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</si>
  <si>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</si>
  <si>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</si>
  <si>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</si>
  <si>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</si>
  <si>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1186-PS.04.04-EKST-III-2026
ABJ/DIR/EKS/03.26/0216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</si>
  <si>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</si>
  <si>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</si>
  <si>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</si>
  <si>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</si>
  <si>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</si>
  <si>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</si>
  <si>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</si>
  <si>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</si>
  <si>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</si>
  <si>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</si>
  <si>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</si>
  <si>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</si>
  <si>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</si>
  <si>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</si>
  <si>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</si>
  <si>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</si>
  <si>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</si>
  <si>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</si>
  <si>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</si>
  <si>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</si>
  <si>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</si>
  <si>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</si>
  <si>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</si>
  <si>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</si>
  <si>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</si>
  <si>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</si>
  <si>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</si>
  <si>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</si>
  <si>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</si>
  <si>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</si>
  <si>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</si>
  <si>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</si>
  <si>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</si>
  <si>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</si>
  <si>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</si>
  <si>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</si>
  <si>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</si>
  <si>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</si>
  <si>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</si>
  <si>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</si>
  <si>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</si>
  <si>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</si>
  <si>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</si>
  <si>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</si>
  <si>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</si>
  <si>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</si>
  <si>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</si>
  <si>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</si>
  <si>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</si>
  <si>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</si>
  <si>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</si>
  <si>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</si>
  <si>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</si>
  <si>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</si>
  <si>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</si>
  <si>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</si>
  <si>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</si>
  <si>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</si>
  <si>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</si>
  <si>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</si>
  <si>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</si>
  <si>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</si>
  <si>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</si>
  <si>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</si>
  <si>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</si>
  <si>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</si>
  <si>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</si>
  <si>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</si>
  <si>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</si>
  <si>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</si>
  <si>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</si>
  <si>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</si>
  <si>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</si>
  <si>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</si>
  <si>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</si>
  <si>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</si>
  <si>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</si>
  <si>
    <t>PMO NC; Planning</t>
  </si>
  <si>
    <t>Angelika; Aji S</t>
  </si>
  <si>
    <t>PMO Infill; PMO TM-Suci; Jusman</t>
  </si>
  <si>
    <t>HSE-Irsan</t>
  </si>
  <si>
    <t>ABJ diminta menyelesaikan permasalahan, perizinan, dan koordinasi proyek SPAM Buaran Hulu serta memastikan kepatuhan terhadap ketentuan yang berlaku.</t>
  </si>
  <si>
    <t>PMO Infill - Topan</t>
  </si>
  <si>
    <t>ABJ diminta menyampaikan usulan program konstruksi untuk sistem hilir IPA Semanan dan IPA Condet dan memberikan rekomendasi pemodelan hidrolis jaringan dan skenario desain jaringan pipa yang terintegrasi</t>
  </si>
  <si>
    <t>Planning - Aji S</t>
  </si>
  <si>
    <t>HSE - Suhendro
PMO TM - Jusman</t>
  </si>
  <si>
    <t>PMO Infill - Suci
PMO TM - Jusman</t>
  </si>
  <si>
    <t>PMO Infill-Ervin Y</t>
  </si>
  <si>
    <t>ABJ/DIR/EKS/07.26/0934</t>
  </si>
  <si>
    <t>ABJ/DIR/EKS/07.26/0935</t>
  </si>
  <si>
    <t>ABJ/DIR/EKS/07.26/0936</t>
  </si>
  <si>
    <t>ABJ/DIR/EKS/07.26/0937</t>
  </si>
  <si>
    <t>ABJ/DIR/EKS/07.26/0938</t>
  </si>
  <si>
    <t>ABJ/DIR/EKS/08.26/0939</t>
  </si>
  <si>
    <t>ABJ/DIR/EKS/08.26/0940</t>
  </si>
  <si>
    <t>ABJ/DIR/EKS/08.26/0941</t>
  </si>
  <si>
    <t>ABJ/DIR/EKS/08.26/0942</t>
  </si>
  <si>
    <t>0012/AAJ/EKS//VIII/2026</t>
  </si>
  <si>
    <t>ABJ/DIR/EKS/08.26/0945</t>
  </si>
  <si>
    <t>ABJ/DIR/EKS/08.26/0946</t>
  </si>
  <si>
    <t>ABJ/DIR/EKS/08.26/0947</t>
  </si>
  <si>
    <t>ABJ/DIR/EKS/08.26/0948</t>
  </si>
  <si>
    <t>ABJ/DIR/EKS/08.26/0949</t>
  </si>
  <si>
    <t>ABJ/DIR/EKS/08.26/0950</t>
  </si>
  <si>
    <t>ABJ/DIR/EKS/08.26/0951</t>
  </si>
  <si>
    <t>ABJ/DIR/EKS/08.26/0952</t>
  </si>
  <si>
    <t>ABJ/DIR/EKS/08.26/0953</t>
  </si>
  <si>
    <t>ABJ/DIR/EKS/08.26/0954</t>
  </si>
  <si>
    <t>ABJ/DIR/EKS/08.26/0955</t>
  </si>
  <si>
    <t>ABJ/DIR/EKS/08.26/0956</t>
  </si>
  <si>
    <t>ABJ/DIR/EKS/08.26/0957</t>
  </si>
  <si>
    <t>ABJ/DIR/EKS/08.26/0958</t>
  </si>
  <si>
    <t>ABJ/DIR/EKS/08.26/0959</t>
  </si>
  <si>
    <t>ABJ/DIR/EKS/08.26/0960</t>
  </si>
  <si>
    <t>ABJ/DIR/EKS/08.26/0961</t>
  </si>
  <si>
    <t>ABJ/DIR/EKS/08.26/0962</t>
  </si>
  <si>
    <t>ABJ/DIR/EKS/08.26/0963</t>
  </si>
  <si>
    <t>ABJ/DIR/EKS/08.26/0964</t>
  </si>
  <si>
    <t>ABJ/DIR/EKS/08.26/0965</t>
  </si>
  <si>
    <t>ABJ/DIR/EKS/08.26/0966</t>
  </si>
  <si>
    <t>ABJ/DIR/EKS/08.26/0967</t>
  </si>
  <si>
    <t>ABJ/DIR/EKS/08.26/0968</t>
  </si>
  <si>
    <t>ABJ/DIR/EKS/08.26/0969</t>
  </si>
  <si>
    <t>ABJ/DIR/EKS/08.26/0970</t>
  </si>
  <si>
    <t>ABJ/DIR/EKS/08.26/0971</t>
  </si>
  <si>
    <t>ABJ/DIR/EKS/08.26/0972</t>
  </si>
  <si>
    <t>ABJ/DIR/EKS/08.26/0973</t>
  </si>
  <si>
    <t>ABJ/DIR/EKS/08.26/0974</t>
  </si>
  <si>
    <t>ABJ/DIR/EKS/08.26/0975</t>
  </si>
  <si>
    <t>ABJ/DIR/EKS/08.26/0976</t>
  </si>
  <si>
    <t>ABJ/DIR/EKS/08.26/0977</t>
  </si>
  <si>
    <t>ABJ/DIR/EKS/08.26/0978</t>
  </si>
  <si>
    <t>ABJ/DIR/EKS/08.26/0979</t>
  </si>
  <si>
    <t>ABJ/DIR/EKS/08.26/0980</t>
  </si>
  <si>
    <t>ABJ/DIR/EKS/08.26/0981</t>
  </si>
  <si>
    <t>ABJ/DIR/EKS/08.26/0982</t>
  </si>
  <si>
    <t>ABJ/DIR/EKS/08.26/0983</t>
  </si>
  <si>
    <t>ABJ/DIR/EKS/08.26/0984</t>
  </si>
  <si>
    <t>ABJ/DIR/EKS/08.26/0985</t>
  </si>
  <si>
    <t>ABJ/DIR/EKS/08.26/0986</t>
  </si>
  <si>
    <t>ABJ/DIR/EKS/08.26/0987</t>
  </si>
  <si>
    <t>ABJ/DIR/EKS/08.26/0988</t>
  </si>
  <si>
    <t>ABJ/DIR/EKS/08.26/0989</t>
  </si>
  <si>
    <t>ABJ/DIR/EKS/08.26/0990</t>
  </si>
  <si>
    <t>ABJ/DIR/EKS/08.26/0991</t>
  </si>
  <si>
    <t>ABJ/DIR/EKS/08.26/0992</t>
  </si>
  <si>
    <t>ABJ/DIR/EKS/08.26/0993</t>
  </si>
  <si>
    <t>ABJ/DIR/EKS/08.26/0994</t>
  </si>
  <si>
    <t>ABJ/DIR/EKS/08.26/0995</t>
  </si>
  <si>
    <t>ABJ/DIR/EKS/08.26/0996</t>
  </si>
  <si>
    <t>ABJ/DIR/EKS/08.26/0997</t>
  </si>
  <si>
    <t>ABJ/DIR/EKS/08.26/0998</t>
  </si>
  <si>
    <t>ABJ/DIR/EKS/08.26/0999</t>
  </si>
  <si>
    <t>ABJ/DIR/EKS/08.26/1000</t>
  </si>
  <si>
    <t>ABJ/DIR/EKS/08.26/1001</t>
  </si>
  <si>
    <t>ABJ/DIR/EKS/08.26/1002</t>
  </si>
  <si>
    <t>ABJ/DIR/EKS/08.26/1003</t>
  </si>
  <si>
    <t>ABJ/DIR/EKS/08.26/1004</t>
  </si>
  <si>
    <t>ABJ/DIR/EKS/08.26/1005</t>
  </si>
  <si>
    <t>ABJ/DIR/EKS/08.26/1006</t>
  </si>
  <si>
    <t>ABJ/DIR/EKS/08.26/1007</t>
  </si>
  <si>
    <t>ABJ/DIR/EKS/08.26/1008</t>
  </si>
  <si>
    <t>ABJ/DIR/EKS/08.26/1009</t>
  </si>
  <si>
    <t>ABJ/DIR/EKS/08.26/1010</t>
  </si>
  <si>
    <t>ABJ/DIR/EKS/08.26/1011</t>
  </si>
  <si>
    <t>ABJ/DIR/EKS/08.26/1012</t>
  </si>
  <si>
    <t>ABJ/DIR/EKS/08.26/1013</t>
  </si>
  <si>
    <t>ABJ/DIR/EKS/08.26/1014</t>
  </si>
  <si>
    <t>ABJ/DIR/EKS/08.26/1015</t>
  </si>
  <si>
    <t>ABJ/DIR/EKS/08.26/1016</t>
  </si>
  <si>
    <t>ABJ/DIR/EKS/08.26/1017</t>
  </si>
  <si>
    <t>ABJ/DIR/EKS/08.26/1018</t>
  </si>
  <si>
    <t>ABJ/DIR/EKS/08.26/1019</t>
  </si>
  <si>
    <t>ABJ/DIR/EKS/08.26/1020</t>
  </si>
  <si>
    <t>ABJ/DIR/EKS/08.26/1021</t>
  </si>
  <si>
    <t>ABJ/DIR/EKS/08.26/1022</t>
  </si>
  <si>
    <t>ABJ/DIR/EKS/08.26/1023</t>
  </si>
  <si>
    <t>ABJ/DIR/EKS/08.26/1024</t>
  </si>
  <si>
    <t>ABJ/DIR/EKS/08.26/1025</t>
  </si>
  <si>
    <t>ABJ/DIR/EKS/08.26/1026</t>
  </si>
  <si>
    <t>ABJ/DIR/EKS/08.26/1027</t>
  </si>
  <si>
    <t>ABJ/DIR/EKS/08.26/1028</t>
  </si>
  <si>
    <t>ABJ/DIR/EKS/08.26/1029</t>
  </si>
  <si>
    <t>ABJ/DIR/EKS/08.26/1030</t>
  </si>
  <si>
    <t>ABJ/DIR/EKS/08.26/1031</t>
  </si>
  <si>
    <t>ABJ/DIR/EKS/08.26/1032</t>
  </si>
  <si>
    <t>ABJ/DIR/EKS/08.26/1033</t>
  </si>
  <si>
    <t>Penjelasan Kondisi Eksternal Penyebab Keterlambatan Pemasangan dan Pengembalian Field Activity (“FA”) Sambungan Langsung (“SL”) as per 30 juli 2026</t>
  </si>
  <si>
    <t>Pemberitahuan Permohonan Support PMO Holding Pekerjaan Singgem Koneksi BV – MT Haryono</t>
  </si>
  <si>
    <t>Pemberitahuan Pelaksanaan Pengurasan Pulsator No. 7 IPA Buaran 2</t>
  </si>
  <si>
    <t>WTP Buaran 1&amp;2</t>
  </si>
  <si>
    <t xml:space="preserve">Wahyudian </t>
  </si>
  <si>
    <t>Penjelasan Kondisi Eksternal Penyebab Keterlambatan Pemasangan dan Pengembalian Field Activity (“FA”) Sambungan Langsung (“SL”) as per 31 juli 2026</t>
  </si>
  <si>
    <t>Teguran Pertama atas Keterlambatan Pengadaan Material Kritis</t>
  </si>
  <si>
    <t>Agus Herdinand</t>
  </si>
  <si>
    <t>Tanggapan Surat Pam Jaya No e-84672/PP.03.05 perihal  Penyampaian hasil Inspeksi K3L dan Housekeeping IPA Pj 1 dan IPA Pj 2 Periode Juli 2026</t>
  </si>
  <si>
    <t>Wahdi  P, Ahmad Fandhi, Irsan</t>
  </si>
  <si>
    <t>Penyampaian Laporan Persiapan Penyerahan Fasilitas Distribusi Baru Proyek Greenfield SPAM Jatiluhur Hilir – Proyek Trunk Main B2 – Ancol DN800 &amp; Pumping Station IBP Basura</t>
  </si>
  <si>
    <t>Daftar Pekerjaan Fasilitas Distribusi Baru Paket Ketiga TOK Oktober 2026</t>
  </si>
  <si>
    <t>Penyampaian Laporan Persiapan Penyerahan Fasilitas Distribusi Baru Proyek Greenfield SPAM Karian Serpong Hilir – 18 Program</t>
  </si>
  <si>
    <t>KPP</t>
  </si>
  <si>
    <t>Surat Kuasa Konsultan</t>
  </si>
  <si>
    <t>Undangan Uji Komisioning Program Rehabilitasi 46308 dan 46309 (Proyek Brownfield)</t>
  </si>
  <si>
    <t>Penjelasan Kondisi Eksternal Penyebab Keterlambatan Pemasangan dan Pengembalian Field Activity (“FA”) Sambungan Langsung (“SL”) as per 03 Agustus 2026</t>
  </si>
  <si>
    <t>Pusat Higiene Perusahaan Keselamatan dan Kesehatan Kerja Dinas Tenaga Kerja Transmigrasi dan Energi, Prov. Jakarta</t>
  </si>
  <si>
    <t xml:space="preserve"> Undangan Uji Komisioning Program Rehabilitasi 46441A</t>
  </si>
  <si>
    <t>Tanggapan Surat PAM e-84670/PP.03.05 perihal Teguran Penerapan Aspek Keselamatan dan Kesehatan Kerja (“K3”) Proyek Jatiluhur Hilir</t>
  </si>
  <si>
    <t>Tagihan Air Curah Perjanjian Brownfield – Periode Juli 2026</t>
  </si>
  <si>
    <t>Tagihan Air Curah Perjanjian Greenfield – Periode Juli 2026</t>
  </si>
  <si>
    <t>BPBD</t>
  </si>
  <si>
    <t>Permohonan Konsultasi Alur Koordinasi Tanggap Darurat di Perusahaan</t>
  </si>
  <si>
    <t>Penyampaian Justifikasi Teknis Pekerjaan Boundary Valve Lodan DN 400</t>
  </si>
  <si>
    <t>KPI PT Sucofindo</t>
  </si>
  <si>
    <t>Tanggapan atas Surat Konsultan Pengawas Independen (“KPI”) No. 321/SCI-KPI/VII/2026 Tentang Tanggapan atas Surat PT Air Bersih Jakarta No. ABJ/DIR/EKS/04.26/0465</t>
  </si>
  <si>
    <t xml:space="preserve">Penyampaian Dokumen Preliminary Report Hasil Penyelidikan Tanah (Soil Test) Fasilitas IBP Bassura </t>
  </si>
  <si>
    <t>Penegasan Penerapan dan Penyampaian Kembali Buku Panduan HSE ABJ</t>
  </si>
  <si>
    <t>Penyampaian Informasi Target Energize (Penyalaan) Gardu Listrik Fasilitas IBP Bassura</t>
  </si>
  <si>
    <t>PLN UP3 Menteng</t>
  </si>
  <si>
    <t xml:space="preserve">Permohonan Joint Survey dan Relokasi Segera Kabel Jaringan Bawah Tanah pada Area Proyek Gedung Central Maintenance Pejompongan </t>
  </si>
  <si>
    <t xml:space="preserve">Jusman </t>
  </si>
  <si>
    <t>Penyampaian Laporan Penyelesaian Uji Komisioning Project Greenfield – SPAM Buaran 3 Hilir Program PC 161 EZ 7 dan PC 145</t>
  </si>
  <si>
    <t>Undangan Uji Komisioning PC 162 Heavenly Residence, PC 162 Bapak Sukarno, dan PC 162 Jl. Tanah Merdeka RT 007/RW 004</t>
  </si>
  <si>
    <t>Undangan Uji Komisioning Project Greenfield 2 Program SPAM Jatiluhur Hilir</t>
  </si>
  <si>
    <t>Penyampaian Laporan Penyelesaian Uji Komisioning Project Greenfield – SPAM Jatiluhur Hilir Program Master Meter Misyanto - Tambahan</t>
  </si>
  <si>
    <t>Penjelasan Kondisi Eksternal Penyebab Keterlambatan Pemasangan dan Pengembalian Field Activity (“FA”) Sambungan Langsung (“SL”) as per 04 Agustus 2026</t>
  </si>
  <si>
    <t>Laporan Rencana Penyerahan Pekerjaan Fasilitas Distribusi Baru Paket TOK Oktober 2026</t>
  </si>
  <si>
    <t>Rincian invoice - Settlement</t>
  </si>
  <si>
    <t>Tindak Lanjut atas Surat PAM JAYA No.e-84086/PP.01.05 Terkait Bukti Penyimpanan Dokumen</t>
  </si>
  <si>
    <t>Pam Jaya (Bapak Akbar Febriansyah)</t>
  </si>
  <si>
    <t>Permohonan Pelaksanaan Uji Coba Lapangan (Field Test) Water Meter Itron Aquadis+ di Area Bisnis Yos Sudarso</t>
  </si>
  <si>
    <t>Penyampaian Laporan Penyelesaian Uji Komisioning SPAM Pesanggrahan Karian Hilir JDU+JDB+JDL-S006.14.1 Jl. Mufakat</t>
  </si>
  <si>
    <t>Penyampaian Laporan Penyelesaian Uji Komisioning SPAM Pesanggrahan Karian Hilir Trunkmain TMPSG 02</t>
  </si>
  <si>
    <t>Pemberitahuan Pelaksanaan Pengurasan Bak Sedimen No 5  IPA Pulogadung</t>
  </si>
  <si>
    <t>Pemberitahuan Pelaksanaan Pengurasan Bak Pulsator No 3 IPA Pejompongan 2</t>
  </si>
  <si>
    <t>WTP Pejompongan 2</t>
  </si>
  <si>
    <t>Penjelasan Kondisi Eksternal Penyebab Keterlambatan Pemasangan dan Pengembalian Field Activity (“FA”) Sambungan Langsung (“SL”) as per 05 Agustus 2026</t>
  </si>
  <si>
    <t>Tanggapan atas Surat PAM JAYA No. e-84577/PP.01.05</t>
  </si>
  <si>
    <t>Tanggapan Surat PAM Jaya No e-84669 perihal Teguran Penerapan Aspek Keselamatan dan Kesehatan Kerja (“K3”) Proyek Greenfield Karian-Serpong Hilir</t>
  </si>
  <si>
    <t xml:space="preserve">Suhendro </t>
  </si>
  <si>
    <t>Tanggapan Surat PAM Jaya No e-84219, e-84217, e-84667, e-84668 perihal Teguran Penerapan Aspek Keselamatan dan Kesehatan Kerja (“K3”) Proyek Infill Buaran Hilir PC 161 JDU</t>
  </si>
  <si>
    <t xml:space="preserve">Pengelolaan Gedung Central Maintenance 2 di IPA Buaran 1&amp;2 (Gedung G) </t>
  </si>
  <si>
    <t>Penjelasan Kondisi Eksternal Penyebab Keterlambatan Pemasangan dan Pengembalian Field Activity (“FA”) Sambungan Langsung (“SL”) as per 06 Agustus 2026</t>
  </si>
  <si>
    <t xml:space="preserve">Permohonan Perubahan Jadwal Sampling bersama ABJ dan PAM JAYA terkait tidak beroperasinya Laboratorium Independen (Libur Maulid Nabi Muhamm SAW – 25 Agustus 2026) </t>
  </si>
  <si>
    <t>Usulan Tindak Lanjut Calon Pelanggan Sambungan Baru Infill Ad hoc</t>
  </si>
  <si>
    <t>PT Infratama Yakti (“Infratama”)</t>
  </si>
  <si>
    <t xml:space="preserve">Penegasan Kewajiban Penggunaan Software Berlisensi </t>
  </si>
  <si>
    <t>PT Tirta Sigma Engineering (“TSE”)</t>
  </si>
  <si>
    <t>PT Bina Lestari Lingkungan Sejahtera (“BLLS”)</t>
  </si>
  <si>
    <t>Penyampaian Spesfikasi Teknis Perubahan Material yang Digunakan pada Program Infill</t>
  </si>
  <si>
    <t>Penjelasan Kondisi Eksternal Penyebab Keterlambatan Pemasangan dan Pengembalian Field Activity (“FA”) Sambungan Langsung (“SL”) as per 07 Agustus 2026</t>
  </si>
  <si>
    <t>Penyampaian Informasi Hasil Peninjauan Lapangan dan Kendala Eksekusi Paket S006.17.1 dan S006.15.1</t>
  </si>
  <si>
    <t>Penyampaian Laporan Penyelesaian Uji Komisioning Project Greenfield – SPAM Jatiluhur Hilir Program Koneksi BV – Matraman DN600</t>
  </si>
  <si>
    <t>PMO Jahi Infill</t>
  </si>
  <si>
    <t>Pelaksanaan Pekerjaan Pemasangan Pipa Air Minum di Kecamatan Cipayung, Jakarta Timur.</t>
  </si>
  <si>
    <t>Tanggapan atas Surat PAM JAYA No. e–82823/PP.01.05 Tanggal 25 Juni 2026</t>
  </si>
  <si>
    <t>Penjelasan Kondisi Eksternal Penyebab Keterlambatan Pemasangan dan Pengembalian Field Activity (“FA”) Sambungan Langsung (“SL”) as per 10 Agustus 2026</t>
  </si>
  <si>
    <t xml:space="preserve">Permohonan Izin Akses Sementara Keluar-Masuk Kendaraan Proyek &amp; Alat Berat </t>
  </si>
  <si>
    <t>PTSP Karet Tengsin</t>
  </si>
  <si>
    <t>Permohonan Pembatalan Pengajuan Izin Penebangan Pohon Pelindung Dengan Token C9/260724A2146ABAD</t>
  </si>
  <si>
    <t xml:space="preserve">Pimpinan Telkom Infrastruktur Indonesia District </t>
  </si>
  <si>
    <t>Progres Permohonan Press Release Pekerjaan Pemasangan Pipa TMPS-04</t>
  </si>
  <si>
    <t>Permintaan Perubahan Target Pumping Regime Oleh PAM JAYA selama  Bulan Juli 2026</t>
  </si>
  <si>
    <t>Operations</t>
  </si>
  <si>
    <t>Respon surat Pam Jaya 2344 teguran SL Condet</t>
  </si>
  <si>
    <t>Tanggapan atas Surat PAM JAYA No. e-84004.TK.03.04</t>
  </si>
  <si>
    <t>Dinas Perhubungann</t>
  </si>
  <si>
    <t>Permohonan Rekomendasi Manajemen Rekayasa Lalu Lintas Pekerjaan Pemasangan Boundary Valve</t>
  </si>
  <si>
    <t>Permohonan Persetujuan dan Pembukaan Akses Jaringan untuk Integrasi Dashboard PT IoT Kreasi Indonesia (“IKI”) dengan FA Mobile PT Air Bersih Jakarta</t>
  </si>
  <si>
    <t>Tindak Lanjut Surat PAM JAYA No e-85159/PP.03.05 tentang Teguran Penerapan Aspek Keselamatan dan Kesehatan Kerja (“K3”) IPA Pulogadung</t>
  </si>
  <si>
    <t>Tanggapan atas Surat PAM JAYA No. e-83765/PP.01.04 Perihal Pengecualian Denda Terkait Target Pumping Regime IPA Pejompongan 1</t>
  </si>
  <si>
    <t>WTP Pejompongan 1</t>
  </si>
  <si>
    <t>Laporan Bulanan Kualitas Air Baku dan Air Curah Periode Juli 2026</t>
  </si>
  <si>
    <t>Respon surat 2151/PS.04.04/EKST/VI/2026 Teguran Pekerjaan Pemasangan Sambungan Langsung Periode Mei 2026</t>
  </si>
  <si>
    <t>Tanggapan Surat PAM Jaya No. e-85015, e-85017, e-85018, e-85019, e-85157, e-85321, e-85323, e-84464 perihal teguran Penerapan Aspek Keselamatan dan Kesehatan Kerja (K3) Proyek Jatiluhur Hilir</t>
  </si>
  <si>
    <t>Tanggapan Surat PAM JAYA No. e-85013, e-85016, e-85320, e-85322, e-85326 perihal teguran Penerapan Aspek Keselamatan dan Kesehatan Kerja (K3) Proyek Buaran Hilir</t>
  </si>
  <si>
    <t>Tanggapan atas surat PAM JAYA No e-85023/PP.03.05 tentang Teguran Penerapan Aspek Keselamatan dan Kesehatan Kerja (“K3”) Proyek Brownfield IPA Pejompongan 1</t>
  </si>
  <si>
    <t>Tanggapan Surat PAM Jaya no e-85014 dan e-85319 perihal  Project Karian</t>
  </si>
  <si>
    <t>Penjelasan Kondisi Eksternal Penyebab Keterlambatan Pemasangan dan Pengembalian Field Activity (“FA”) Sambungan Langsung (“SL”) as per 11 Agustus 2026</t>
  </si>
  <si>
    <t>Permohonan Persetujuan Detail Engineering Design (DED) dan Rencana Anggaran Biaya (RAB) Fasilitas Gedung CM Sementara</t>
  </si>
  <si>
    <t>Usulan Kesepakatan Kewenangan Area Terbatas dan Relokasi Parkir Sementara (Fase Konstruksi Reservoir D &amp; Gedung CM)</t>
  </si>
  <si>
    <t>Permohonan Flushing Trunk Main SPAM Buaran 3 Hilir Program P12</t>
  </si>
  <si>
    <t>Penjelasan Kondisi Eksternal Penyebab Keterlambatan Pemasangan dan Pengembalian Field Activity (“FA”) Sambungan Langsung (“SL”) as per 12 Agustus 2026</t>
  </si>
  <si>
    <t>Uji Komisioning Program Rehabilitasi 46223A – Penggantain IPP Area Gedung Distribusi Filter dan Substation – IPA Pulogadung</t>
  </si>
  <si>
    <t>Penyampaian Penyesuaian RAB Tipikal Key Account/Corporate Customer Untuk Water Meter Ukuran 25 mm dan 40 mm</t>
  </si>
  <si>
    <t>Permintaan Pengadaan Material Sambungan Corporate Customer</t>
  </si>
  <si>
    <t>Tindak Lanjut Pengadaan Water Meter Corporate Customer</t>
  </si>
  <si>
    <t>Permohonan Pengecualian Batas Konsumsi Listrik Maksimal IPA Pejompongan 2 Periode Juli 2026</t>
  </si>
  <si>
    <t>Balasan Surat PAM JAYA No e-85458/PP.03.05 tentang Penyampaian Hasil Inspeksi K3L di IPA Buaran 1 IPA Buaran 2, dan IPA Buaran 3</t>
  </si>
  <si>
    <t>PT Bank Central Asia Tbk (“BCA”) sebagai Agen Fasilitas</t>
  </si>
  <si>
    <t>Permohonan Perpanjangan Periode Ketersediaan  Tranche 2 Fasilitas F1 - Bank Garansi</t>
  </si>
  <si>
    <t>Undangan Uji Komisioning Project Greenfield 3 Program SPAM JATILUHUR HILIR</t>
  </si>
  <si>
    <t>PMO Infill Jatiluhur Hilir</t>
  </si>
  <si>
    <t>Penjelasan Kondisi Eksternal Penyebab Keterlambatan Pemasangan dan Pengembalian Field Activity (“FA”) Sambungan Langsung (“SL”) as per 13 Agustus 2026</t>
  </si>
  <si>
    <t>Penyampaian Informasi Pengeluaran Proyek SPAM Jatiluhur Hilir – Program S012</t>
  </si>
  <si>
    <t>Penyampaian Dokumen Pendukung Program Konstruksi SPAM Buaran 3 Hilir – PC 161 EZ 9, PC 161 EZ 10, PC 160 EZ 1, PC 160 EZ 2, PC 160 EZ 3</t>
  </si>
  <si>
    <t>Penyampaian Dokumen Pendukung Program Konstruksi SPAM Buaran 3 Hilir – PC 160 - EZ 4.1, PC 160 - EZ 4.2, PC 160 - EZ 4.3, PC 160 EZ 5, PC 160 – JDU</t>
  </si>
  <si>
    <t>Informasi Susunan Manajemen PT Air Bersih Jakarta</t>
  </si>
  <si>
    <t>Penyampaian Laporan Penyelesaian Uji Komisioning Project Greenfield – SPAM Buaran 3 Hilir Program PC 162 Heavenly Residence, PC 162 Bapak Sukarno, dan PC 162 Jl. Tanah Merdeka RT 007/RW 004</t>
  </si>
  <si>
    <t>PMO Infil B3 Hilir</t>
  </si>
  <si>
    <t xml:space="preserve">Tanggapan Surat PAM JAYA No 2352/PA.01.18/EKST/VI/2026 </t>
  </si>
  <si>
    <t>Penjelasan Kondisi Eksternal Penyebab Keterlambatan Pemasangan dan Pengembalian Field Activity (“FA”) Sambungan Langsung (“SL”) as per 14 Agustus 2026</t>
  </si>
  <si>
    <t xml:space="preserve">341/SCI-KPI/VII/2026 </t>
  </si>
  <si>
    <t xml:space="preserve">343/SCI-KPI/VII/2026 </t>
  </si>
  <si>
    <t>3484/PS.04.03/EKST/VII/2026</t>
  </si>
  <si>
    <t xml:space="preserve">e-85156/KU.01.08 </t>
  </si>
  <si>
    <t>e-84671/PP.01.04</t>
  </si>
  <si>
    <t>e-85017/PP.03.05</t>
  </si>
  <si>
    <t xml:space="preserve">e-84950/PS.03.05 </t>
  </si>
  <si>
    <t xml:space="preserve">e-85014/PP.03.05 </t>
  </si>
  <si>
    <t xml:space="preserve">e-85018/PP.03.05 </t>
  </si>
  <si>
    <t xml:space="preserve">e-85019/PP.03.05 </t>
  </si>
  <si>
    <t xml:space="preserve">e-85325/PP.03.05 </t>
  </si>
  <si>
    <t>2344/PS.04.04/EKST/VI/2026</t>
  </si>
  <si>
    <t xml:space="preserve">2151/PS.04.04/EKST/VI/2026 </t>
  </si>
  <si>
    <t>e-85323/PP.03.05</t>
  </si>
  <si>
    <t>e-85157/PP.03.05</t>
  </si>
  <si>
    <t xml:space="preserve">e-85016/PP.03.05 </t>
  </si>
  <si>
    <t>e-85013/PP.03.05</t>
  </si>
  <si>
    <t>e-84668/PP.03.05</t>
  </si>
  <si>
    <t xml:space="preserve">e-85015/PP.03.05 </t>
  </si>
  <si>
    <t xml:space="preserve">e-84464/PP.03.05 </t>
  </si>
  <si>
    <t xml:space="preserve">e-85467/PP.01.02 </t>
  </si>
  <si>
    <t xml:space="preserve">3523/TU.00.00/EKST/VII/2026 </t>
  </si>
  <si>
    <t>e-85251/PP.01.02</t>
  </si>
  <si>
    <t xml:space="preserve">e-85160/PP.01.02 </t>
  </si>
  <si>
    <t>e-85023/PP.03.05</t>
  </si>
  <si>
    <t xml:space="preserve">e-85458/PP.03.05 </t>
  </si>
  <si>
    <t>e-85319/PP.03.05</t>
  </si>
  <si>
    <t xml:space="preserve">e-85320/PP.03.05 </t>
  </si>
  <si>
    <t xml:space="preserve">e-85326/PP.03.05 </t>
  </si>
  <si>
    <t>e-85322/PP.03.05</t>
  </si>
  <si>
    <t xml:space="preserve">e-85321/PP.03.05 </t>
  </si>
  <si>
    <t xml:space="preserve">e-85159/PP.03.05 </t>
  </si>
  <si>
    <t>349/SCI-KPI/VIII/2026</t>
  </si>
  <si>
    <t xml:space="preserve">350/SCI-KPI/VIII/2026 </t>
  </si>
  <si>
    <t>e-85813/PP.03.05</t>
  </si>
  <si>
    <t>e-85140/PS.04.01</t>
  </si>
  <si>
    <t>e-85324/PP.03.05</t>
  </si>
  <si>
    <t xml:space="preserve">348/SCI-KPI/VIII/2026 </t>
  </si>
  <si>
    <t xml:space="preserve">351/SCI-KPI/VIII/2026 </t>
  </si>
  <si>
    <t>353/SCI-KPI/VIII/2026</t>
  </si>
  <si>
    <t xml:space="preserve">3515/PS.04.04/EKST/VII/2026 </t>
  </si>
  <si>
    <t xml:space="preserve">354/SCI-KPI/VIII/2026 </t>
  </si>
  <si>
    <t xml:space="preserve">356/SCI-KPI/VIII/2026 </t>
  </si>
  <si>
    <t>357/SCI-KPI/VIII/2026</t>
  </si>
  <si>
    <t xml:space="preserve">e-86100/PS.04.06 </t>
  </si>
  <si>
    <t>e-86041/PP.03.05</t>
  </si>
  <si>
    <t>e-85594/PP.01.02</t>
  </si>
  <si>
    <t>e-86040/PP.03.05</t>
  </si>
  <si>
    <t>e-85814/PP.03.05</t>
  </si>
  <si>
    <t>e-85980/PP.03.05</t>
  </si>
  <si>
    <t>Tanggapan atas Surat PT Air Bersih Jakarta No. ABJ/DIR/EKS/07.26/0883 perihal Penyampaian Laporan Penyelesaian Uji Komisioning Project Greenfield – SPAM Buaran 3 Hilir Program PC 161 EZ 8.</t>
  </si>
  <si>
    <t xml:space="preserve"> hasil pemeriksaan atas dokumen tersebut dinyatakan LOLOS</t>
  </si>
  <si>
    <t>Pembaruan atas Surat KPI No. 199/SCI-KPI/III/2026 Perihal Rekomendasi Metode Sampling Cyble dan Sambungan Langsung (SL).</t>
  </si>
  <si>
    <t xml:space="preserve">Terlampir - Rekomendasi Metode Sampling Cyble dan Sambungan Langsung (SL) </t>
  </si>
  <si>
    <t>Permintaan Tindak Lanjut Pemenuhan Pelaksanaan Pelaporan Program Penilaian Peringkat Kinerja Perusahaan dalam Hidup (PROPER) Periode 2025-2026</t>
  </si>
  <si>
    <t>ABJ diminta untuk segera menyelesaikan dan memenuhi kewajiban pelaporan PROPER IPA Pejompongan Periode 2025–2026 melalui SIMPEL paling lambat 31 Juli 2026 sesuai hasil rapat dan ketentuan perjanjian kerja sama.</t>
  </si>
  <si>
    <t>Permintaan Pembayaran Biaya Pekerjaan Relokasi Pipa Hydrant IPA Pejompongan 1 Kode Program 45329</t>
  </si>
  <si>
    <t>ABJ memenuhi komitmen investasi dan melakukan pembayaran biaya Program Rehabilitasi 45329 atas pekerjaan Relokasi Pipa Hydrant IPA Pejompongan 1 yang telah selesai dilaksanakan, sesuai ketentuan Perjanjian Kerja Sama Bundling</t>
  </si>
  <si>
    <t>Tanggapan atas Surat Surat ABJ No. ABJ/DIR/EKS/06.26/0667 Perihal Gangguan Operasional IPA Pejompongan 1 Pada Tanggal 09 Juni 2026</t>
  </si>
  <si>
    <t>PAM JAYA menyetujui pengecualian denda atas gangguan kinerja IPA Pejompongan 1 yang disebabkan flicker PLN pada 9 Juni 2026 pukul 11.45–11.50 WIB, sementara kegagalan kinerja di luar periode tersebut tetap dikenakan denda sesuai perjanjian</t>
  </si>
  <si>
    <t xml:space="preserve">LOKASI TEMUAN
1. Paket PC 051, Lokasi Jl. Cakung rawa terate, Kota Jakarta Timur
2. Paket B2, Lokasi Jl. R.E Martadinata, Kota Jakarta Utara
</t>
  </si>
  <si>
    <t>Surat Pemberitahuan Perubahan Alamat Korespondensi</t>
  </si>
  <si>
    <t>NAMA dari Perusahaan Umum Daerah Air Minum Jaya menjadi PT Air Minum Jaya (Perseroda)
EMAIL dari pamjaya@pamjaya.co.id menjadi SekretariatProyekBundling@pamjaya.co.id</t>
  </si>
  <si>
    <t xml:space="preserve">Teguran Penerapan Aspek Keselamatan dan Kesehatan Kerja (“K3”) Proyek Jatiluhur Hilir Paket PC 070 Paket Pertama Dan Paket PC 073 </t>
  </si>
  <si>
    <t>LOKASI TEMUAN
1.  Paket Pc 070 Paket pertama, Jakarta Garden City, Ujung Menteng Kec. Cakung Jakarta Timur
2.  Paket Pc 073, Semper barat, Ujung menteng Kec. Cilincing Jakarta Utara</t>
  </si>
  <si>
    <t>Teguran Penerapan Aspek Keselamatan dan Kesehatan Kerja (“K3”) Proyek Jatiluhur Hilir Jatiluhur Hilir Paket TMCL 10</t>
  </si>
  <si>
    <t xml:space="preserve">LOKASI TEMUAN
1. Paket TMCL 10, Jl. Rawajati Barat, Kec. Pancoran Jakarta Selatan </t>
  </si>
  <si>
    <t>Teguran Pekerjaan Sambungan Langsung di area Condet</t>
  </si>
  <si>
    <t>Terlampir - Progress pemasangan sambungan baru ABJ PC 154, 159, 161</t>
  </si>
  <si>
    <t>Teguran Pekerjaan Pemasangan Sambungan Langsung Periode Mei 2026</t>
  </si>
  <si>
    <t>ABJ diminta mempercepat dan menuntaskan seluruh proses pemasangan Sambungan Langsung serta FA Pending sesuai target waktu dan ketentuan dalam Perjanjian Kerja Sama Bundling.</t>
  </si>
  <si>
    <t>Teguran Penerapan Aspek Keselamatan dan Kesehatan Kerja (“K3”) Proyek Jatiluhur Hilir Paket PC 146</t>
  </si>
  <si>
    <t>LOKASI TEMUAN
1. Paket PC 146, jl. Taman malaka selatan, kec. Duren Sawit Jakarta Timur</t>
  </si>
  <si>
    <t xml:space="preserve">Teguran Penerapan Aspek Keselamatan dan Kesehatan Kerja (“K3”) Proyek Jatiluhur Hilir </t>
  </si>
  <si>
    <t xml:space="preserve">LOKASI TEMUAN
1. Paket TMCL 10, pelaksana PT DJA lokasi Jl. Rawajati Barat 2 ( sisi jalur rel kereta)
2. Paket TMCL 11, pelaksana PT BDH lokasi Jl. Raya Pasar Minggu 
3. Paket TMCL 11, pelaksana PT BDH lokasi Jl. Kalibata Timur Raya
4.  </t>
  </si>
  <si>
    <t xml:space="preserve">Teguran Penerapan Aspek Keselamatan dan Kesehatan Kerja (“K3”) Proyek Buaran Hilir Paket Pc 161 JDU    
</t>
  </si>
  <si>
    <t>LOKASI TEMUAN
1. Paket Pc 161 JDU, Batu Ampar Kec. Kramatjati Jakarta Timur</t>
  </si>
  <si>
    <t xml:space="preserve">Teguran Penerapan Aspek Keselamatan dan Kesehatan Kerja (“K3”) Proyek Buaran Hilir Paket Pc 161 JDU </t>
  </si>
  <si>
    <t xml:space="preserve">LOKASI TEMUAN
1.  Paket Pc 161 JDU, Batu Ampar Kec. Kramatjati Jakarta Timur </t>
  </si>
  <si>
    <t xml:space="preserve">LOKASI TEMUAN
1.  PC 161 JDU, Lokasi JL Batu Ampar 1 Kec. Kramat Jati, Kota Jakarta Timur
2. PC 161 JDU Manual Borring, Lokasi Jl Entong Gendut Kec. Kramat Jati, Kota Jakarta Timur </t>
  </si>
  <si>
    <t>LOKASI TEMUAN
1. PC 054, Jatinegara Kec. Cakung Jakarta Timur</t>
  </si>
  <si>
    <t>Teguran Penerapan Aspek Keselamatan dan Kesehatan Kerja (“K3”) Proyek Infil Jatiluhur Hilir paket Sutarno Pc 078 dan Pc 69</t>
  </si>
  <si>
    <t xml:space="preserve">LOKASI TEMUAN
1. Paket Sutarno Pc 078 Lokasi Tugu Sel, Kec. Koja , Kota Jakarta Utara
2. Paket Pc 069 Lokasi Ujung Menteng, Kec. Cakung , Kota Jakarta Timur 
</t>
  </si>
  <si>
    <t>Teguran Atas Ketidaksesuaian Pemenuhan Kewajiban Perizinan Pada Paket Pekerjaan PC 161 JDU SPAM Buaran III Hilir</t>
  </si>
  <si>
    <t>PAMJAYA menegaskan bahwa seluruh tanggung jawab, biaya, serta percepatan dan pemenuhan perizinan Proyek Bundling sepenuhnya menjadi kewajiban PT ABJ sesuai ketentuan perjanjian.</t>
  </si>
  <si>
    <t>Undangan Sosialisasi dan Penandatanganan Komitmen K3</t>
  </si>
  <si>
    <t>Rabu 05 Agustus 2025 - 08:00 s/d 12:00 - Hotel Santika Premier Slipi Jakarta - Wajib dihadiri direktur dan project manager dan tidak boleh diwakilkan</t>
  </si>
  <si>
    <t>Teguran kepada PT ABJ terkait Temuan Ketidaksesuaian Pelaksanaan pada Pekerjaan Trunkmain B02 SPAM Jatiluhur Hilir</t>
  </si>
  <si>
    <t>Teguran karena tetap melaksanakan pemasangan pipa di STA 2+300 sebelum rekomendasi KPI diterbitkan, tidak sesuai kesepakatan pada MoM 09 Juli 2026. PT ABJ diminta melakukan evaluasi internal dan menyampaikan rencana perbaikan untuk mencegah kejadian serupa terulang</t>
  </si>
  <si>
    <t>Teguran kepada PT. ABJ terkait Kebocoran Pada Jaringan Fasilitas Distribusi Baru SPAM Buaran III Hilir</t>
  </si>
  <si>
    <t>teguran atas terjadinya 5 insiden kebocoran pada jaringan JDU–JDB–JDL di wilayah Pinang Ranti dan Halim Perdanakusuma yang dinilai menunjukkan kelalaian dalam pelaksanaan kewajiban pemeliharaan, serta menginstruksikan PT ABJ untuk melakukan investigasi akar penyebab, menyusun dan melaksanakan rencana tindakan perbaikan dan pencegahan (CAPA), menyampaikan dokumentasi perbaikan, serta memastikan kualitas hasil perbaikan sesuai ketentuan yang berlaku.</t>
  </si>
  <si>
    <t>Teguran Penerapan Aspek Keselamatan dan Kesehatan Kerja (“K3”) Proyek Brownfield IPA Pejompongan 1</t>
  </si>
  <si>
    <t>LOKASI TEMUAN
1. Paket 46346, Lokasi IPA Pejompongan 1</t>
  </si>
  <si>
    <t>Penyampaian Hasil Inspeksi K3L di IPA Buaran 1 IPA Buaran 2, dan IPA Buaran 3</t>
  </si>
  <si>
    <t>dari hasil Inspeksi terjadwal perawatan alat di IPA Buaran 1, 2, 3, yang dilakukan tanggal 09 Juli 2026, Pamjaya menemukan 31 temuan, dan ABJ diminta menindaklanjuti dalam 14 hari kalender</t>
  </si>
  <si>
    <t>LOKASI TEMUAN
1. Paket infil S006.18, Lokasi Jl. pahlawan
2. Paket infil S006.11, Lokasi Jl. Ululjami raya 
3. Paket TMPSG04 STA 4500, Lokasi Jl. Ciledug raya 
4. Paket infil S006 Cipulir, Lokasi Jl. Patal senayan</t>
  </si>
  <si>
    <t xml:space="preserve">LOKASI TEMUAN
1. JL Batu Ampar 1 Kec. Kramat Jati, Kota Jakarta Timur 
2. Manual Borring, Jl Entong Gendut Kec. Kramat Jati, Kota Jakarta Timur 
3. JL Batu Ampar 3 Kec. Kramat Jati, Kota Jakarta Timur
</t>
  </si>
  <si>
    <t>LOKASI TEMUAN
1. Paket P2 STA 0+413, pelaksana PT CRCC  lokasi Pangkalan Jati – Jl.Kalimalang Raya</t>
  </si>
  <si>
    <t>Teguran Penerapan Aspek Keselamatan dan Kesehatan Kerja (“K3”) Proyek Buaran Hilir Paket PC 161 JDU</t>
  </si>
  <si>
    <t>LOKASI TEMUAN
1. Buaran Hilir Buaran Hilir Paket Pc 161 JDU, Jl. Batu Ampar, Kec. Kramatjati jakarta timur
2. Jatiluhur Hilir Paket Pc 073, Semper barat, Ujung menteng Kec. Cilincing Jakarta Utara</t>
  </si>
  <si>
    <t>LOKASI TEMUAN
1.  Paket Pc 070 Paket pertama, Jakarta Garden City, Ujung menteng Kec. Cakung jakarta timur 
2. Paket Pc 077, Marunda, kec Cilincing , Jakarta utara</t>
  </si>
  <si>
    <t>Teguran Penerapan Aspek Keselamatan dan Kesehatan Kerja (“K3”) IPA Pulogadung</t>
  </si>
  <si>
    <t>ditemukan ketidaksesuaian K3, antara lain ketidaklengkapan APD, belum tersedianya dokumen dan data pendukung K3, kondisi housekeeping dan pemasangan rambu yang belum memadai, sarana serta akses kerja yang tidak aman, ketidaksesuaian penggunaan dan kondisi peralatan SCBA, serta penempatan workshop kontraktor di area penyimpanan chlorine yang berpotensi menimbulkan risiko keselamatan.</t>
  </si>
  <si>
    <t>Tanggapan atas Surat PT Air Bersih Jakarta No. ABJ/DIR/EKS/08.26/0969 Tentang Penyampaian Laporan Penyelesaian Uji Komisioning SPAM Pesanggrahan Karian Hilir JDU+JDB+JDL S006.14.1JE Jl. Mufakat</t>
  </si>
  <si>
    <t>dilanjut ke MC 100</t>
  </si>
  <si>
    <t>Tanggapan atas Surat PT Air Bersih Jakarta No. ABJ/DIR/EKS/08.26/0970 Tentang Penyampaian Laporan Penyelesaian Uji Komisioning SPAM Pesanggrahan Karian Hilir – Trunk Main TMPSG – 02</t>
  </si>
  <si>
    <t>LOKASI TEMUAN
1. Jl. Batu Ampar, Kec. Kramatjati Jakarta Timur</t>
  </si>
  <si>
    <t>SURAT INI DIPERUNTUKAN UNTUK PT PLN (Persero)
dan di CC ke PT ABJ</t>
  </si>
  <si>
    <t xml:space="preserve">LOKASI TEMUAN
1. JL Raya Tengah Kec. Kramat Jati, Kota Jakarta Timur 
2. </t>
  </si>
  <si>
    <t>Tanggapan dan Rekomendasi KPI Terkait Uji Akurasi Water Meter Aquadis</t>
  </si>
  <si>
    <t>Setelah hasil pengujian dari Laboratorium Metrologi dinyatakan LOLOS UJI</t>
  </si>
  <si>
    <t>Tanggapan Atas Surat PT Air Bersih Jakarta (ABJ) No.ABJ/DIR/EKS/07.26/0865 Perihal Usulan Mekanisme Pelaksanaan dan Pengakuan Investasi Pemasangan 
Pipa JDL &gt; 15 m</t>
  </si>
  <si>
    <t>KPI menyatakan tidak berkeberatan atas implementasi pemasangan pipa JDL &gt;15 meter untuk mempercepat pelayanan pelanggan, dengan ketentuan pekerjaan hanya dilakukan dalam cakupan Master Schedule Proyek Bundling Greenfield, telah diverifikasi bersama, memenuhi standar teknis dan kelengkapan dokumen, serta tetap dalam batas investasi dan ketentuan PKS sebelum dilakukan verifikasi dan pengakuan investasi.</t>
  </si>
  <si>
    <t>Tanggapan atas Surat PT Air Bersih Jakarta No.ABJ/DIR/EKS/08.26/0959 perihal Penyampaian Laporan Penyelesaian Uji Komisioning Project Greenfield – SPAM Buaran 3 Hilir Program PC 161 EZ 7 dan PC 145.</t>
  </si>
  <si>
    <t>Tanggapan atas Surat ABJ No.: ABJ/DIR/EKS/07.26/0933 tertanggal 30 Juli 2026 perihal Tindak Lanjut atas Surat PAM JAYA Nomor: 1495/PS.04.02/EKST/IV/2026</t>
  </si>
  <si>
    <t>ABJ wajib menyampaikan Desain Akhir Proyek Greenfield sesuai ketentuan Amendemen dan Pernyataan Kembali PKS, karena keterlambatan/ketidaksesuaian desain dapat menghambat pengawasan dan implementasi proyek, serta setiap pelanggaran akan ditindaklanjuti sesuai ketentuan perjanjian dan peraturan yang berlaku</t>
  </si>
  <si>
    <t>Laporan Analisa Hasil Witness QC Pipa DCI PN 10 Non-jacking DN 1000 L=5.7 m Kedatangan 11-31 Jul 2026 (batch 1 dari 2: 65 dari total 125 sample).</t>
  </si>
  <si>
    <t>Inspeksi tersebut telah dilaksanakan pada tanggal 10 Agustus 2026 dengan kesimpulan hasil secara umum adalah LULUS</t>
  </si>
  <si>
    <t xml:space="preserve">Tanggapan atas Surat PT Air Bersih Jakarta No.ABJ/DIR/EKS/08.26/0962 Tentang Penyampaian Laporan Penyelesaian Uji Komisioning Project Greenfield – SPAM Jatiluhur Hilir Program Master Meter Misyanto - Tambahan </t>
  </si>
  <si>
    <t>Lanjut ke MC 100</t>
  </si>
  <si>
    <t>Tanggapan atas Surat PT Air Bersih Jakarta No.ABJ/DIR/EKS/08.26/0988 perihal Penyampaian Laporan Penyelesaian Uji Komisioning Project Greenfield – SPAM Jatiluhur Program Koneksi BV – Matraman DN600.</t>
  </si>
  <si>
    <t>PAM JAYA meminta PT ABJ menyampaikan hasil koordinasi internal terkait tindak lanjut relokasi Gedung G IPA Buaran, khususnya kewajiban pembangunan Gedung Maintenance di lokasi yang telah ditentukan PAM JAYA sebagaimana tercantum dalam Lampiran 1 Brownfield.</t>
  </si>
  <si>
    <t>Teguran Penerapan Aspek Keselamatan dan Kesehatan Kerja (“K3”) Proyek SPAM Buaran Hilir Paket S5 dan PC 161 JDU</t>
  </si>
  <si>
    <t>LOKASI TEMUAN
1. PC 161, JL Raya Tengah, Kec. Pasar Rebo, Kota Jakarta Timur 
2. Paket S5, JL Raya Ciracas, Kec. Ciracas, Kota Jakarta Timur</t>
  </si>
  <si>
    <t>Teguran Atas Pekerjaan Pemasangan Pipa dan Sambungan Langsung di Cipinang Besar Selatan</t>
  </si>
  <si>
    <t>PAM JAYA menyampaikan teguran kepada PT ABJ atas kelalaian
pelaksanaan pekerjaan FDB dan SL yang belum dilaksanakan secara optimal. 23 titik lokasi dan dalan 40 nomen</t>
  </si>
  <si>
    <t>Teguran Penerapan Aspek Keselamatan dan Kesehatan Kerja (“K3”) Pada Area Lokasi Pembangunan Gedung Central Maintenance PAM JAYA</t>
  </si>
  <si>
    <t>LOKASI TEMUAN
1. Paket Pembangunan Gedung CM, Lokasi Banjir Kanal Barat</t>
  </si>
  <si>
    <t xml:space="preserve">LOKASI TEMUAN
1. Paket TMCL 10, pelaksana PT DJA lokasi Jl. Rawajati Barat 2 ( sisi jalur rel kereta) 
2. Paket  TMCL 10, pelaksana PT DJA lokasi Jl. Rawajati Barat 2                                      
(Depan Sekolah Dasar (SD) Rawajati )  
3. Paket TMCL 11, pelaksana PT BDH lokasi Jl. Kalibata Timur Raya </t>
  </si>
  <si>
    <t>Permintaan Tindak Lanjut Hasil Pembahasan Area Gedung G IPA Buaran pada Tanggal 9 Juni 2026 dan 19 Juni 2026</t>
  </si>
  <si>
    <t>Teguran Penerapan Aspek Keselamatan dan Kesehatan Kerja (“K3”) Proyek Trunkmain Jatiluhur Hilir Paket B2 dan Infill Jatiluhur Hilir PC 051</t>
  </si>
  <si>
    <t xml:space="preserve">Buaran </t>
  </si>
  <si>
    <t>Teguran Penerapan Aspek Keselamatan dan Kesehatan Kerja (“K3”) Proyek Jatiluhur Hilir Paket PC 077 Dan Paket PC 070</t>
  </si>
  <si>
    <t>ABJ/DIR/EKS/08.26/1034</t>
  </si>
  <si>
    <t>ABJ/DIR/EKS/08.26/1035</t>
  </si>
  <si>
    <t>ABJ/DIR/EKS/08.26/1036</t>
  </si>
  <si>
    <t>ABJ/DIR/EKS/08.26/1037</t>
  </si>
  <si>
    <t>ABJ/DIR/EKS/08.26/1038</t>
  </si>
  <si>
    <t>ABJ/DIR/EKS/08.26/1039</t>
  </si>
  <si>
    <t>ABJ/DIR/EKS/08.26/1040</t>
  </si>
  <si>
    <t>ABJ/DIR/EKS/08.26/1041</t>
  </si>
  <si>
    <t>ABJ/DIR/EKS/08.26/1042</t>
  </si>
  <si>
    <t>ABJ/DIR/EKS/08.26/1043</t>
  </si>
  <si>
    <t>ABJ/DIR/EKS/08.26/1044</t>
  </si>
  <si>
    <t>Penyampaian Informasi Perubahan Jadwal Factoruu Acceptance Test (FAT) Pompa Submersible IBP BAssura dan Permintaan Informasi Penunjukan Perwakilan Pam Jaya</t>
  </si>
  <si>
    <t>Kronologis pembahasan dan usulan ABJ atas alur pengakuan investasi sambungan langsung (SL).</t>
  </si>
  <si>
    <t>Daftar Area Penolakan Pemasangan Pipa di Area PC SPAM Jatiluhur Hilir Program PC 054 Kelurahan Jatinegara dan PC 074 Kelurahan Semper Timur Cilincing</t>
  </si>
  <si>
    <t>Penjelasan Kondisi Eksternal Penyebab Keterlambatan Pemasangan dan Pengembalian Field Activity (“FA”) Sambungan Langsung (“SL”) as per 18 Agustus 2026</t>
  </si>
  <si>
    <t>PT. Komite Akreditasi Nasional (KAN)</t>
  </si>
  <si>
    <t>Permohonan Perpanjangan Waktu Penyelesaian Tindakan Perbaikan Surveilans dan Asesmen Perluasan Ruang Lingkup Laboratorium Air Bersih Jakarta</t>
  </si>
  <si>
    <t>Tindak Lanjut Surat PAM JAYA NoNo. e-86040/PP.03.05 perihal Teguran Penerapan Aspek Keselamatan dan Kesehatan Kerja (“K3”) Pada Area Lokasi Pembangunan Gedung Central Maintenance PAM JAYA</t>
  </si>
  <si>
    <t>Tanggapan Surat PAM JAYA No. e-86041/PP.03.05 perihal Teguran Penerapan Aspek Keselamatan dan Kesehatan Kerja (“K3”) Proyek SPAM Buaran Hilir Paket S5 dan PC 161 JDU</t>
  </si>
  <si>
    <t>Tanggapan Surat PAM Jaya No. e-85814/PP.03.05, e-85980/PP.03.05 perihal Teguran Penerapan Aspek Keselamatan dan Kesehatan Kerja (“K3”) Proyek Jatiluhur Hilir</t>
  </si>
  <si>
    <t>Perhimpunan Bantuan Hukum Lembaga Investigasi Negara</t>
  </si>
  <si>
    <t>Tanggapan atas Permintaan Penetapan Jadwal Finalisasi Kontrak dan Pembayaran Kompensasi Pemanfaatan Lahan</t>
  </si>
  <si>
    <t>Penjelasan Kondisi Eksternal Penyebab Keterlambatan Pemasangan dan Pengembalian Field Activity (“FA”) Sambungan Langsung (“SL”) as per 19 Agustus 2026</t>
  </si>
  <si>
    <t>Menanggapi surat masuk: e-70216/PS.04.03 - Konfirmasi Perpanjangan Polis Asuransi Project Brownfield &amp; Greenfield</t>
  </si>
  <si>
    <t>Menanggapi surat masuk: e-72803/PP.01.05 - Permintaan Pemenuhan Kewajiban Penyerahan Laporan Fasilitas Distribusi Baru; e-73256/PP.01.05 - Teguran Pemenuhan Kewajiban Penyerahan Laporan Fasilitas Distribusi Baru</t>
  </si>
  <si>
    <t>Menanggapi surat masuk: e-71126/PP.01.02 - Teguran Penerapan Aspek Keselamtan dan Kesehatan Kerja (K3) pada Proyek Greenfield dan Brownfield</t>
  </si>
  <si>
    <t>Menanggapi surat masuk: e-77788/PS.04.06 - Penyampaian Hasil Inspeksi Perawatan Peralatan di IPA Buaran</t>
  </si>
  <si>
    <t>Menanggapi surat masuk: E-79041/PP.01.05 - Permintaan Penyampaian Laporan Keuangan Audited Tahun 2025</t>
  </si>
  <si>
    <t>Menanggapi surat masuk: E-76094/PP.03.05 - Penyampaian Hasil Inspeksi Perawatan Peralatan di IPA Pejompongan 1 dan 2 Periode Bulan Februari 2026</t>
  </si>
  <si>
    <t>Menanggapi surat masuk: e-72455/PS.04.00 - Permintaan Pemenuhan Realisasi Investasi Amandemen dan Pernyataan Kembali Perjanjian Brownfield Periode Tahun 2026</t>
  </si>
  <si>
    <t>Menanggapi surat masuk: e-81731/PS.00.04 - Pemenuhan Dokumen Risk Register Calendar of Event (CoE) Program Rehabilitasi Tahun 2026</t>
  </si>
  <si>
    <t>Menanggapi surat masuk: e-82595/PP.03.05 - Teguran Penerapan Aspek Keselamatan dan Kesehatan Kerja (“K3”) Proyek Greenfield Karian-Serpong Hilir; e-82984/PP.03.05 - Teguran Penerapan Aspek Keselamatan dan Kesehatan Kerja (“K3”) Proyek Greenfield Karian-Serpong Hilir; e-83069/PP.03.05 - Teguran Penerapan Aspek Keselamatan dan Kesehatan Kerja (“K3”) Proyek Greenfield Karian-Serpong Hilir; e-83068/PP.03.05 - Teguran Penerapan Aspek Keselamatan dan Kesehatan Kerja (“K3”) Proyek Greenfield Karian-Serpong Hilir; e-82981/PP.03.05 - Teguran Penerapan Aspek Keselamatan dan Kesehatan Kerja (“K3”) Proyek Greenfield Karian-Serpong Hilir</t>
  </si>
  <si>
    <t>Menanggapi surat masuk: e-82378/PP.03.05 - Teguran Penerapan Aspek Keselamatan dan Kesehatan Kerja (“K3”) Proyek Greenfield Buaran Hilir - Proyek Infill Buaran Hilir PC 161 JDU; e-82594/PP.03.05 - Teguran Penerapan Aspek Keselamatan dan Kesehatan Kerja (“K3”) Proyek Infill Buaran Hilir PC 161 JDU; e-83071/PP.03.05 - Teguran Penerapan Aspek Keselamatan dan Kesehatan Kerja (“K3”) Proyek Infill Buaran Hilir PC 161 JDU; e-83066/PP.03.05 - Teguran Penerapan Aspek Keselamatan dan Kesehatan Kerja (“K3”) Proyek Infill Buaran Hilir PC 161 JDU; e-82982/PP.03.05 - Teguran Penerapan Aspek Keselamatan dan Kesehatan Kerja (“K3”) Proyek Greenfileld Trunkmain SPAM Buaran Hilir P7</t>
  </si>
  <si>
    <t>Menanggapi surat masuk: e-83070/PP.03.05 - Teguran Penerapan Aspek Keselamatan dan Kesehatan Kerja (“K3”) Proyek Jatiluhur Hilir Kwitang BV dan Infill Kp. Muka; e-83067/PP.03.05 - Teguran Penerapan Aspek Keselamatan dan Kesehatan Kerja (“K3”) Proyek Jatiluhur Hilir; e-83152/PP.03.05 - Teguran Penerapan Aspek Keselamatan dan Kesehatan Kerja (“K3”) Proyek Jatiluhur Hilir; e-82980/PP.03.05 - Teguran Penerapan Aspek Keselamatan dan Kesehatan Kerja (“K3”) Proyek Jatiluhur Hilir</t>
  </si>
  <si>
    <t>Menanggapi surat masuk: 3009/PP.03.00/EKST/VII/2026 - Teguran Keras atas Kecelakaan Kerja Fatal dan Permintaan Penjelasan Resmi</t>
  </si>
  <si>
    <t>Menanggapi surat masuk: e-84672/PP.03.05 - Penyampaian Hasil Inspeksi K3L dan Housekeeping IPA Pejompongan 1 dan IPA Pejompongan 2 Periode Juli 2026</t>
  </si>
  <si>
    <t>Menanggapi surat masuk: e-84670/PP.03.05 - Teguran Penerapan Aspek Keselamatan dan Kesehatan Kerja (“K3”) Proyek Jatiluhur Hilir</t>
  </si>
  <si>
    <t>Menanggapi surat masuk: 321/SCI-KPI/VII/2026 - Tanggapan atas Surat PT Air Bersih Jakarta No. ABJ/DIR/EKS/04.26/0465 Tentang Penyampaian Informasi Proyek SPAM Jatiluhur Hilir – TMCL 10 Program Ciliwung dan Surat Elektronik ABJ perihal Justifikasi Teknis Modelling Proyek Infill SPAM Ciliwung.</t>
  </si>
  <si>
    <t>Menanggapi surat masuk: e-84577/PP.01.05 - Permintaan Kepatuhan Terkait Tahapan Pekerjaan Rehabilitasi Pada Proyek Brownfield</t>
  </si>
  <si>
    <t>Menanggapi surat masuk: e-84004/TK.03.04 - Pemenuhan Dokumen Monitoring Risiko Greenfield (TOK 5 April 2026), Sambungan Langsung (New Connection) dan Brownfield</t>
  </si>
  <si>
    <t>Menanggapi surat masuk: e-85159/PP.03.05 - Teguran Penerapan Aspek Keselamatan dan Kesehatan Kerja (“K3”) IPA Pulogadung</t>
  </si>
  <si>
    <t>Menanggapi surat masuk: e-83765/PP.01.04 - Tanggapan atas Surat ABJ No.: ABJ/DIR/EKS/01.26/0067 Perihal Pengecualian Denda Terkait Target Pumping Regime IPA Pejompongan 1</t>
  </si>
  <si>
    <t>Menanggapi surat masuk: 2151/PS.04.04/EKST/VI/2026 - Teguran Pekerjaan Pemasangan Sambungan Langsung Periode Mei 2026</t>
  </si>
  <si>
    <t>Menanggapi surat masuk: e-85023/PP.03.05 - Teguran Penerapan Aspek Keselamatan dan Kesehatan Kerja (“K3”) Proyek Brownfield IPA Pejompongan 1</t>
  </si>
  <si>
    <t>Menanggapi surat masuk: e-85458/PP.03.05 - Penyampaian Hasil Inspeksi K3L di IPA Buaran 1 IPA Buaran 2, dan IPA Buaran 3</t>
  </si>
  <si>
    <t>Menanggapi surat masuk: 2352/PA.01.18/EKST/VI/2026 - Permohonan Pemasangan Pagar pada Area Eks Rumah Dinas IPA Pejompongan 2</t>
  </si>
  <si>
    <t>Menanggapi surat masuk: e-85324/PP.03.05 - Teguran Penerapan Aspek Keselamatan dan Kesehatan Kerja (“K3”) Proyek Infill Buaran Hilir PC 161 JDU</t>
  </si>
  <si>
    <t>Menanggapi surat masuk: e-86040/PP.03.05 - Teguran Penerapan Aspek Keselamatan dan Kesehatan Kerja (“K3”) Pada Area Lokasi Pembangunan Gedung Central Maintenance PAM JAYA</t>
  </si>
  <si>
    <t>Menanggapi surat masuk: e-86041/PP.03.05 - Teguran Penerapan Aspek Keselamatan dan Kesehatan Kerja (“K3”) Proyek SPAM Buaran Hilir Paket S5 dan PC 161 JDU</t>
  </si>
  <si>
    <t>Menanggapi surat masuk: e-85814/PP.03.05 - Teguran Penerapan Aspek Keselamatan dan Kesehatan Kerja (“K3”) Proyek Jatiluhur Hilir; e-85980/PP.03.05 - Teguran Penerapan Aspek Keselamatan dan Kesehatan Kerja (“K3”) Proyek Jatiluhur Hilir</t>
  </si>
  <si>
    <t>e-84086/PP.01.05 Terkait Bukti Penyimpanan Dokumen</t>
  </si>
  <si>
    <t>e-85014/PP.03.05; e-85319/PP.03.05</t>
  </si>
  <si>
    <t>Penyampaian Dokumen Pendukung Program Konstruksi SPAM Buaran 3 Hilir – PC 163 Tahap Pertama EZ 3 &amp; PC 163 Tahap Pertama EZ 4</t>
  </si>
  <si>
    <t xml:space="preserve">LOKASI TEMUAN 
1. Paket infil Citra 8, Lokasi Perum. Citra 8, cluster Aeroville 
2. Paket infil S006.8, Lokasi Jl. Pesanggrahan indah (komplek Arhanud) 
3. Paket infil S006.18.2 griya seroja, Lokasi Jl. Seroja
4. Paket infil B020 Citra Bussiness Park, Lokasi Jl. Peta Barat No. 1
5. Paket infil B020 tahap pertama, Lokasi Jl. Bukit Hijau 1 </t>
  </si>
  <si>
    <t>Agus Cahyadi</t>
  </si>
  <si>
    <t>&lt; 263</t>
  </si>
  <si>
    <t>&lt; 264</t>
  </si>
  <si>
    <t>&lt; 265</t>
  </si>
  <si>
    <t>&lt; 266</t>
  </si>
  <si>
    <t>&lt; 267</t>
  </si>
  <si>
    <t>&lt; 268</t>
  </si>
  <si>
    <t>&lt; 269</t>
  </si>
  <si>
    <t>&lt; 270</t>
  </si>
  <si>
    <t>&lt; 271</t>
  </si>
  <si>
    <t>&lt; 272</t>
  </si>
  <si>
    <t>&lt; 273</t>
  </si>
  <si>
    <t>&lt; 274</t>
  </si>
  <si>
    <t>&lt; 275</t>
  </si>
  <si>
    <t>&lt; 276</t>
  </si>
  <si>
    <t>&lt; 277</t>
  </si>
  <si>
    <t>&lt; 278</t>
  </si>
  <si>
    <t>&lt; 279</t>
  </si>
  <si>
    <t>&lt; 280</t>
  </si>
  <si>
    <t>&lt; 281</t>
  </si>
  <si>
    <t>&lt; 282</t>
  </si>
  <si>
    <t>&lt; 283</t>
  </si>
  <si>
    <t>&lt; 284</t>
  </si>
  <si>
    <t>&lt; 285</t>
  </si>
  <si>
    <t>&lt; 286</t>
  </si>
  <si>
    <t>&lt; 287</t>
  </si>
  <si>
    <t>&lt; 288</t>
  </si>
  <si>
    <t>&lt; 289</t>
  </si>
  <si>
    <t>&lt; 290</t>
  </si>
  <si>
    <t>&lt; 291</t>
  </si>
  <si>
    <t>&lt; 292</t>
  </si>
  <si>
    <t>&lt; 293</t>
  </si>
  <si>
    <t>&lt; 294</t>
  </si>
  <si>
    <t>&lt; 295</t>
  </si>
  <si>
    <t>&lt; 296</t>
  </si>
  <si>
    <t>&lt; 297</t>
  </si>
  <si>
    <t>&lt; 298</t>
  </si>
  <si>
    <t>&lt; 299</t>
  </si>
  <si>
    <t>&lt; 300</t>
  </si>
  <si>
    <t>&lt; 301</t>
  </si>
  <si>
    <t>&lt; 302</t>
  </si>
  <si>
    <t>&lt; 303</t>
  </si>
  <si>
    <t>&lt; 304</t>
  </si>
  <si>
    <t>&lt; 305</t>
  </si>
  <si>
    <t>&lt; 306</t>
  </si>
  <si>
    <t>&lt; 307</t>
  </si>
  <si>
    <t>&lt; 308</t>
  </si>
  <si>
    <t>&lt; 309</t>
  </si>
  <si>
    <t>&lt; 310</t>
  </si>
  <si>
    <t>&lt; 311</t>
  </si>
  <si>
    <t>&lt; 312</t>
  </si>
  <si>
    <t>&lt; 313</t>
  </si>
  <si>
    <t>&lt; 314</t>
  </si>
  <si>
    <t>&lt; 315</t>
  </si>
  <si>
    <t>&lt; 316</t>
  </si>
  <si>
    <t>&lt; 317</t>
  </si>
  <si>
    <t>&lt; 318</t>
  </si>
  <si>
    <t>&lt; 319</t>
  </si>
  <si>
    <t>&lt; 320</t>
  </si>
  <si>
    <t>&lt; 321</t>
  </si>
  <si>
    <t>&lt; 322</t>
  </si>
  <si>
    <t>&lt; 323</t>
  </si>
  <si>
    <t>&lt; 324</t>
  </si>
  <si>
    <t>&lt; 325</t>
  </si>
  <si>
    <t>&lt; 326</t>
  </si>
  <si>
    <t>&lt; 327</t>
  </si>
  <si>
    <t>&lt; 328</t>
  </si>
  <si>
    <t>&lt; 329</t>
  </si>
  <si>
    <t>&lt; 330</t>
  </si>
  <si>
    <t>&lt; 331</t>
  </si>
  <si>
    <t>&lt; 332</t>
  </si>
  <si>
    <t>&lt; 333</t>
  </si>
  <si>
    <t>&lt; 334</t>
  </si>
  <si>
    <t>&lt; 335</t>
  </si>
  <si>
    <t>&lt; 336</t>
  </si>
  <si>
    <t>&lt; 337</t>
  </si>
  <si>
    <t>&lt; 338</t>
  </si>
  <si>
    <t>&lt; 339</t>
  </si>
  <si>
    <t>&lt; 340</t>
  </si>
  <si>
    <t>&lt; 341</t>
  </si>
  <si>
    <t>&lt; 342</t>
  </si>
  <si>
    <t>&lt; 343</t>
  </si>
  <si>
    <t>&lt; 344</t>
  </si>
  <si>
    <t>&lt; 345</t>
  </si>
  <si>
    <t>&lt; 346</t>
  </si>
  <si>
    <t>&lt; 347</t>
  </si>
  <si>
    <t>&lt; 348</t>
  </si>
  <si>
    <t>&lt; 349</t>
  </si>
  <si>
    <t>&lt; 350</t>
  </si>
  <si>
    <t>&lt; 351</t>
  </si>
  <si>
    <t>&lt; 352</t>
  </si>
  <si>
    <t>&lt; 353</t>
  </si>
  <si>
    <t>&lt; 354</t>
  </si>
  <si>
    <t>&lt; 355</t>
  </si>
  <si>
    <t>&lt; 356</t>
  </si>
  <si>
    <t>&lt; 357</t>
  </si>
  <si>
    <t>&lt; 358</t>
  </si>
  <si>
    <t>&lt; 359</t>
  </si>
  <si>
    <t>&lt; 360</t>
  </si>
  <si>
    <t>&lt; 361</t>
  </si>
  <si>
    <t>&lt; 362</t>
  </si>
  <si>
    <t>&lt; 363</t>
  </si>
  <si>
    <t>&lt; 364</t>
  </si>
  <si>
    <t>&lt; 365</t>
  </si>
  <si>
    <t>&lt; 366</t>
  </si>
  <si>
    <t>&lt; 367</t>
  </si>
  <si>
    <t>&lt; 368</t>
  </si>
  <si>
    <t>&lt; 369</t>
  </si>
  <si>
    <t>Suhendro/Irsan</t>
  </si>
  <si>
    <t>HSE/Produksi</t>
  </si>
  <si>
    <t>Irsan/Wahyudian</t>
  </si>
  <si>
    <t>Irsan/Supriyatno</t>
  </si>
  <si>
    <t>Teguran Penerapan Aspek Keselamatan dan Kesehatan Kerja (“K3”) Proyek Jatiluhur Hilir PC 054</t>
  </si>
  <si>
    <t>Tanggapan Surat PAM Jaya No. e-85324/PP.03.05 dan No. e-85813/PP.03.05 perihal Teguran Penerapan Aspek Keselamatan dan Kesehatan Kerja (“K3”) Proyek Buaran Hilir Paket PC 161 JDU</t>
  </si>
  <si>
    <t>PGO/PMO</t>
  </si>
  <si>
    <t>Lusian F/Suci</t>
  </si>
  <si>
    <t>PMO Cyclical - Agus H</t>
  </si>
  <si>
    <t>HSE - Suhendro</t>
  </si>
  <si>
    <t>Permit - Rudy</t>
  </si>
  <si>
    <t>PMO TM - Jusman</t>
  </si>
  <si>
    <t xml:space="preserve">LOKASI TEMUAN
1. Paket infil Citra Bussiness Park, Lokasi Jl. Peta barat 
2. Paket P36, Lokasi Jl. Peta barat
3. Paket infil gang sumur reinforcement, Lokasi Jl. Kapuk pulo
4. Paket infil hj. jibong, Lokasi Jl. Kamal raya 
5. Paket infil P009 Pantai mutiara, Lokasi Jl. Pantai  mutiara  
6. Paket infil B020 tahap pertama, Lokasi Jl. Bukit asri </t>
  </si>
  <si>
    <t>ABJ/DIR/EKS/08.26/1045</t>
  </si>
  <si>
    <t>ABJ/DIR/EKS/08.26/1046</t>
  </si>
  <si>
    <t>ABJ/DIR/EKS/08.26/1047</t>
  </si>
  <si>
    <t>ABJ/DIR/EKS/08.26/1048</t>
  </si>
  <si>
    <t>ABJ/DIR/EKS/08.26/1049</t>
  </si>
  <si>
    <t>ABJ/DIR/EKS/08.26/1050</t>
  </si>
  <si>
    <t>ABJ/DIR/EKS/08.26/1051</t>
  </si>
  <si>
    <t>ABJ/DIR/EKS/08.26/1052</t>
  </si>
  <si>
    <t>ABJ/DIR/EKS/08.26/1053</t>
  </si>
  <si>
    <t>ABJ/DIR/EKS/08.26/1054</t>
  </si>
  <si>
    <t>ABJ/DIR/EKS/08.26/1055</t>
  </si>
  <si>
    <t>ABJ/DIR/EKS/08.26/1056</t>
  </si>
  <si>
    <t>ABJ/DIR/EKS/08.26/1057</t>
  </si>
  <si>
    <t>ABJ/DIR/EKS/08.26/1058</t>
  </si>
  <si>
    <t>ABJ/DIR/EKS/08.26/1059</t>
  </si>
  <si>
    <t>ABJ/DIR/EKS/08.26/1060</t>
  </si>
  <si>
    <t>ABJ/DIR/EKS/08.26/1061</t>
  </si>
  <si>
    <t>ABJ/DIR/EKS/08.26/1062</t>
  </si>
  <si>
    <t>ABJ/DIR/EKS/08.26/1063</t>
  </si>
  <si>
    <t>ABJ/DIR/EKS/08.26/1064</t>
  </si>
  <si>
    <t>Penjelasan Kondisi Eksternal Penyebab Keterlambatan Pemasangan dan Pengembalian Field Activity (“FA”) Sambungan Langsung (“SL”) as per 20 Agustus 2026</t>
  </si>
  <si>
    <t>Permohonan Pemakaian Air PAM JAYA untuk Proyek SPAM Jatiluhur Hilir Paket Trunkmain B2 Ancol</t>
  </si>
  <si>
    <t>Undangan Uji Komisioning SPAM Pesanggrahan Buaran Hilir – TrunkMain P12</t>
  </si>
  <si>
    <t>Penggunaan material HDPE DN800 di SPAM Jatiluhur Hilir Trunkmain B2 Ancol DN 800</t>
  </si>
  <si>
    <t>Penjelasan Kondisi Eksternal Penyebab Keterlambatan Pemasangan dan Pengembalian Field Activity (“FA”) Sambungan Langsung (“SL”) as per 21 Agustus 2026</t>
  </si>
  <si>
    <t>Penyampaian Pembaruan Dokumen Pendukung Program Konstruksi SPAM Jatiluhur Hilir – Master Meter Basri Dan Master Meter Usman</t>
  </si>
  <si>
    <t>Penyampaian Materi Paparan Paket Pekerjaan Pertama – TOK April 2025</t>
  </si>
  <si>
    <t>Penjelasan Kondisi Eksternal Penyebab Keterlambatan Pemasangan dan Pengembalian Field Activity (“FA”) Sambungan Langsung (“SL”) as per 24 Agustus 2026</t>
  </si>
  <si>
    <t>Tindak Lanjut Surat PAM JAYA No. 3484/PS.04.03/EKST/VII/2026 perihal Permintaan Tindak Lanjut Pemenuhan Pelaksanaan Pelaporan Program Penilaian Peringkat Kinerja Perusahaan dalam Pengelolaan Lingkungan Hidup (PROPER) Periode 2025-2026</t>
  </si>
  <si>
    <t>Bank KB Bukopin</t>
  </si>
  <si>
    <t>Permohonan Pengesampingan Ketentuan Step-In</t>
  </si>
  <si>
    <t>Permohonan Pemindahan Program S002 Gaharu dan S002 SPBU Shell TB Simatupang ke TOK April 2027</t>
  </si>
  <si>
    <t xml:space="preserve">Permintaan Rekomendasi KPI atas Permohonan ABJ ke PAM JAYA untuk Pindah TOK S002 Gaharu dan S002 SPBU Shell TB Simatupang </t>
  </si>
  <si>
    <t>Penjelasan Kondisi Eksternal Penyebab Keterlambatan Pemasangan dan Pengembalian Field Activity (“FA”) Sambungan Langsung (“SL”) as per 26 Agustus 2026</t>
  </si>
  <si>
    <t>Balasan Surat PAM JAYA No e-86823/PP.03.05 tentang Penyampaian Hasil Inspeksi K3L di IPA Pulogadung Tanggal 23 Juli 2026</t>
  </si>
  <si>
    <t>Penjelasan Kondisi Eksternal Penyebab Keterlambatan Pemasangan dan Pengembalian Field Activity (“FA”) Sambungan Langsung (“SL”) as per 27 Agustus 2026</t>
  </si>
  <si>
    <t>Penyampaian Pembaruan Data Terkait Laporan Kontraktual PT Air Bersih Jakarta Periode Maret-Mei Tahun 2025</t>
  </si>
  <si>
    <t>Penyampaian Rencana Transfer Knowledge Fasilitas Distribusi Baru – TOK Oktober 2026</t>
  </si>
  <si>
    <t xml:space="preserve">e-86362/PP.02.03 </t>
  </si>
  <si>
    <t>e-86102/PS.03.05</t>
  </si>
  <si>
    <t xml:space="preserve">e-84953/PP.01.02 </t>
  </si>
  <si>
    <t xml:space="preserve">360/SCI-KPI/VIII/2026 </t>
  </si>
  <si>
    <t>e-86243/PP.03.05</t>
  </si>
  <si>
    <t xml:space="preserve">e-85979/PP.03.05 </t>
  </si>
  <si>
    <t>e-86249/PP.03.05</t>
  </si>
  <si>
    <t xml:space="preserve">e-86292/PP.03.05 </t>
  </si>
  <si>
    <t>e-86294/PP.03.05</t>
  </si>
  <si>
    <t xml:space="preserve">e-86295/PP.03.05 </t>
  </si>
  <si>
    <t>e-86038/PP.03.05</t>
  </si>
  <si>
    <t>e-86661/PP.01.02</t>
  </si>
  <si>
    <t>ABJ diminta memberikan klarifikasi atas pelaporan progres SPAM Buaran 3–Hulu serta menyampaikan rencana percepatan pemenuhan target investasi Tahun 2026 sebesar Rp3.898,52 juta, dengan tetap mengacu pada Financial Model dan ketentuan PKS.</t>
  </si>
  <si>
    <t>Permintaan Penyampaian dan Penyesuian Laporan Keuangan Unaudited Kuartal II 2026</t>
  </si>
  <si>
    <t>ABJ diminta segera menanggapi dan memenuhi permintaan penyesuaian serta kelengkapan Laporan Keuangan Kuartal II 2026 (unaudited), yang sebelumnya telah diminta melalui Surat PAM 81442 dan PAM 83797, sesuai kewajiban dalam PKS</t>
  </si>
  <si>
    <t>Permintaan Klarifikasi kepada KPI Perihal Kebocoran Pada Jaringan Fasilitas Distribusi Baru SPAM Buaran III Hilir</t>
  </si>
  <si>
    <t>SURAT INI DIPERUNTUKAN UNTUK KPI dan di CC ke PT ABJ</t>
  </si>
  <si>
    <t>Tanggapan atas Surat PT Air Bersih Jakarta No. ABJ/DIR/EKS/08.26/1031 perihal Penyampaian Laporan Penyelesaian Uji Komisioning Project Greenfield – SPAM Buaran 3 Hilir Program PC 162 Heavenly Residence, PC 162 Bapak Sukarno, dan PC 162 Jl. Tanah Merdeka RT 007/RW 004.</t>
  </si>
  <si>
    <t>hasil pemeriksaan atas dokumen tersebut dinyakatan LOLOS</t>
  </si>
  <si>
    <t>Teguran Penerapan Aspek Keselamatan dan Kesehatan Kerja (“K3”) Proyek Jatiluhur Hilir Paket PC 077 Marunda dan Pc 073</t>
  </si>
  <si>
    <t>LOKASI TEMUAN
1. Paket Pc 077, Marunda, kec Cilincing , Jakarta utara
2. Paket Pc 073, Semper barat, Ujung menteng Kec. Cilincing jakarta Utara</t>
  </si>
  <si>
    <t>LOKASI TEMUAN
1. Paket infil adhoc Joko Martono, Lokasi Kampung Bahagia VII 
2. Paket infil B020 Tahap pertama, Lokasi Jl. Bukit permai 
3. Paket infil P009 Pantai Mutiara, Lokasi Jl. Pantai mutiara blok B 
4. Paket infil Citra 8, Lokasi Perum. Citra 8 Cluster Aeroville
5.  Paket infil S006.04, Lokasi Jl. Damai raya 
6. Paket infil S006.16, Lokasi Jl. Bintaro permai 
7. Paket infil S006.06, Lokasi Jl. Tangkis raya</t>
  </si>
  <si>
    <t>Teguran Penerapan Aspek Keselamatan dan Kesehatan Kerja (“K3”) Proyek Jatiluhur Hilir Paket Trunkmain B2, dan Infil paket P0008 Pergudangan jembatan III</t>
  </si>
  <si>
    <t>Teguran Penerapan Aspek Keselamatan dan Kesehatan Kerja (“K3”) Proyek Jatiluhur Hilir Infil paket 054 dan paket 070</t>
  </si>
  <si>
    <t>Surat Teguran atas Ketidaksesuaian Pelaksanaan Pengurugan dan Perbaikan Bekas Galian Pada Program PC 161 EZ 03 dan Jl. Kalisari - Endriartono.</t>
  </si>
  <si>
    <t>Surat teguran dari PAM JAYA kepada PT ABJ terkait 2 titik bekas galian PC 161 EZ 03 (infill Adhoc Jl. Kalisari) di Buaran III Hilir yang belum di-backfill &amp; reinstatement sesuai Instruksi Kerja No. 14. PAM JAYA menegur dan meminta PT ABJ menindaklanjuti perbaikan (reinstatement) dalam 1x24 jam, lengkap dengan dokumentasi sebelum-sesudah ke KPI PAM JAYA.</t>
  </si>
  <si>
    <t>Realisasi Investasi dan Permintaan Klarifikasi Laporan Proyek Periode Kuartal II Tahun 2026</t>
  </si>
  <si>
    <t>LOKASI TEMUAN
1.  Paket TMCL 10, pelaksana PT DJA lokasi Jl. Rawajati Barat 2 ( sisi jalur rel kereta)   
2. Paket TMCL 10, pelaksana PT DJA lokasi Jl. Rawajati Barat 2                                      
(Depan Sekolah Dasar (SD) Rawajati ) 
3. Paket TMCL 11, pelaksana PT BDH lokasi Jl. Kalibata Timur Raya 
4. Paket TMCL 11, pelaksana PT BDH lokasi Jl.Raya Pasar Minggu</t>
  </si>
  <si>
    <t>Surat PAM JAYA kepada KPI terkait kebocoran pada jaringan FDB Buaran III Hilir</t>
  </si>
  <si>
    <t>LOKASI TEMUAN
1. Paket infil S006.5, Lokasi Jl. Manunggal
2. Paket infil S006 Cipulir, Lokasi Jl. Mawar dan Gang setia 
3. Paket TMPSG03, Lokasi Jl. Sabar</t>
  </si>
  <si>
    <t>LOKASI TEMUAN
1. Paket B2 STA 0.00 , Sunter Agung Kec. Tj. Priok Jakarta Utara 
2. Paket B2 STA 0+978, JL. R.E Martadinata ancol Kec. Pademangan Jakarta Utara 
3. paket P0008 Pergudangan jembatan III, jl. Pluit karang kec, penjaringan, Jakarta utara</t>
  </si>
  <si>
    <t>LOKASI TEMUAN
1. Paket 054, Jatinegara Kec. Cakung Jakarta Timur 
2. Paket 070, Jakarta Garden City, Ujung Menteng Kec. Cakung Jakarta Timur</t>
  </si>
  <si>
    <t>LOKASI TEMUAN
1. Paket TMCL 10, pelaksana PT DJA lokasi Jl. Rawajati Barat 2 ( sisi jalur rel kereta)
2. Paket TMCL 11, pelaksana PT BDH lokasi Jl. Kalibata Timur Raya (sisi Rel Kereta )
3. Paket TMCL 11, pelaksana PT BDH lokasi Jl.Kalibata Timur Raya
4. Paket TMCL 11, pelaksana PT BDH lokasi Jl. Raya Pasar Minggu 
5. Paket PC 146, pelaksana PT Rajawali Nusapersada Indoensia lokasi Jl. Taman Malaka
6. Paket PC 146, pelaksana PT Rajawali Nusapersada Indoensia lokasi Jl. Bojong Indah</t>
  </si>
  <si>
    <t>LOKASI TEMUAN
1. Paket TMPSG05, Lokasi Jl. Ululjami raya
2. Paket infil S006.10, Lokasi Jl. Ululjami raya 
3. Paket infil S006.09, Lokasi Jl. Ululjami raya 
4. Paket infil S006.11, Lokasi Jl. Ululjami raya 
5. Paket infil S006.12, Lokasi Jl. Ululjami raya</t>
  </si>
  <si>
    <t>&lt; 370</t>
  </si>
  <si>
    <t>&lt; 371</t>
  </si>
  <si>
    <t>&lt; 372</t>
  </si>
  <si>
    <t>&lt; 373</t>
  </si>
  <si>
    <t>&lt; 374</t>
  </si>
  <si>
    <t>&lt; 375</t>
  </si>
  <si>
    <t>&lt; 376</t>
  </si>
  <si>
    <t>&lt; 377</t>
  </si>
  <si>
    <t>&lt; 378</t>
  </si>
  <si>
    <t>&lt; 379</t>
  </si>
  <si>
    <t>&lt; 380</t>
  </si>
  <si>
    <t>&lt; 381</t>
  </si>
  <si>
    <t>ABJ/DIR/EKS/04.26/0465
ABJ/DIR/EKS/05.26/0580</t>
  </si>
  <si>
    <t>ABJ/DIR/EKS/01.26/0067
ABJ/DIR/EKS/08.26/1002</t>
  </si>
  <si>
    <t>ABJ/DIR/EKS/01.26/0044
ABJ/DIR/EKS/08.26/0966</t>
  </si>
  <si>
    <t>Menanggapi surat masuk: e-81385/PP.01.05 - Teguran Penerapan Aspek Keselamatan dan Kesehatan Kerja (“K3”) Proyek Buaran Hilir
Menanggapi surat masuk: e-81553/PP.01.05 - Teguran Penerapan Aspek Keselamatan dan Kesehatan Kerja (“K3”) Proyek Infill Buaran Hilir PC 161 JDU, PC 161 EZ 2 dan PC 161 EZ 3
Menanggapi surat masuk: e-81554/PP.01.05 - Teguran Penerapan Aspek Keselamatan dan Kesehatan Kerja (“K3”) Proyek Jatiluhur Hilir
Menanggapi surat masuk: e-81549/PP.03.05 - Teguran Penerapan Aspek Keselamatan dan Kesehatan Kerja (“K3”) Proyek Infill Buaran Hilir PC 161 JDU, PC 161 Ez 4b dan PC 161 Ez 12
Menanggapi surat masuk: e-81548/PP.01.02 - Teguran atas Keterlambatan Penyerahan Dokumen Pendukung Program Konstruksi</t>
  </si>
  <si>
    <t>Menanggapi surat masuk: e-84669/PP.03.05 - Teguran Penerapan Aspek Keselamatan dan Kesehatan Kerja (“K3”) Proyek Greenfield Karian-Serpong Hilir</t>
  </si>
  <si>
    <t>Menanggapi surat masuk: e-85017/PP.03.05 - Teguran Penerapan Aspek Keselamatan dan Kesehatan Kerja (“K3”) Proyek Trunkmain Jatiluhur Hilir Paket B2 dan Infill Jatiluhur Hilir PC 051
Menanggapi surat masuk: e-85018/PP.03.05 - Teguran Penerapan Aspek Keselamatan dan Kesehatan Kerja (“K3”) Proyek Jatiluhur Hilir Paket PC 070 Paket Pertama Dan Paket PC 073
Menanggapi surat masuk: e-85019/PP.03.05 - Teguran Penerapan Aspek Keselamatan dan Kesehatan Kerja (“K3”) Proyek Jatiluhur Hilir Jatiluhur Hilir Paket TMCL 10
Menanggapi surat masuk: e-85323/PP.03.05 - Teguran Penerapan Aspek Keselamatan dan Kesehatan Kerja (“K3”) Proyek Jatiluhur Hilir Paket PC 146
Menanggapi surat masuk: e-85157/PP.03.05 - Teguran Penerapan Aspek Keselamatan dan Kesehatan Kerja (“K3”) Proyek Jatiluhur Hilir
Menanggapi surat masuk: e-85015/PP.03.05 - Teguran Penerapan Aspek Keselamatan dan Kesehatan Kerja (“K3”) Proyek Jatiluhur Hilir PC 054
Menanggapi surat masuk: e-84464/PP.03.05 - Teguran Penerapan Aspek Keselamatan dan Kesehatan Kerja (“K3”) Proyek Infil Jatiluhur Hilir paket Sutarno Pc 078 dan Pc 69
Menanggapi surat masuk: e-85321/PP.03.05 - Teguran Penerapan Aspek Keselamatan dan Kesehatan Kerja (“K3”) Proyek Jatiluhur Hilir Paket PC 077 Dan Paket PC 070</t>
  </si>
  <si>
    <t>Menanggapi surat masuk: e-85016/PP.03.05 - Teguran Penerapan Aspek Keselamatan dan Kesehatan Kerja (“K3”) Proyek Buaran Hilir Paket Pc 161 JDU
Menanggapi surat masuk: e-85013/PP.03.05 - Teguran Penerapan Aspek Keselamatan dan Kesehatan Kerja (“K3”) Proyek Buaran Hilir Paket Pc 161 JDU
Menanggapi surat masuk: e-85320/PP.03.05 - Teguran Penerapan Aspek Keselamatan dan Kesehatan Kerja (“K3”) Proyek Infill Buaran Hilir PC 161 JDU
Menanggapi surat masuk: e-85326/PP.03.05 - Teguran Penerapan Aspek Keselamatan dan Kesehatan Kerja (“K3”) Proyek Buaran Hilir
Menanggapi surat masuk: e-85322/PP.03.05 - Teguran Penerapan Aspek Keselamatan dan Kesehatan Kerja (“K3”) Proyek Buaran Hilir Paket PC 161 JDU</t>
  </si>
  <si>
    <t>Menanggapi surat masuk: 3484/PS.04.03/EKST/VII/2026 - Permintaan Tindak Lanjut Pemenuhan Pelaksanaan Pelaporan Program Penilaian Peringkat Kinerja Perusahaan dalam Hidup (PROPER) Periode 2025-2026</t>
  </si>
  <si>
    <t>Menanggapi surat masuk: e-83579/PP.03.05 - Teguran Penerapan Aspek Keselamatan dan Kesehatan Kerja (“K3”) Proyek Infill Buaran Hilir PC 161 JDU
Menanggapi surat masuk: e-84219/PP.03.05 - Teguran Penerapan Aspek Keselamatan dan Kesehatan Kerja (“K3”) Proyek Infill Buaran Hilir PC 161 JDU
Menanggapi surat masuk: e-84217/PP.03.05 - Teguran Penerapan Aspek Keselamatan dan Kesehatan Kerja (“K3”) Proyek Infil Buaran Hilir Pc 161 JDU
Menanggapi surat masuk: e-84667/PP.03.05 - Teguran Penerapan Aspek Keselamatan dan Kesehatan Kerja (“K3”) Proyek Infill Buaran Hilir PC 161 JDU
Menanggapi surat masuk: e-84668/PP.03.05 - Teguran Penerapan Aspek Keselamatan dan Kesehatan Kerja (“K3”) Proyek Infill Buaran Hilir PC 161 JDU</t>
  </si>
  <si>
    <t>e-86361/PS.03.05</t>
  </si>
  <si>
    <t xml:space="preserve">e-86620/PP.03.05 </t>
  </si>
  <si>
    <t xml:space="preserve">e-86823/PP.03.05 </t>
  </si>
  <si>
    <t>e-86642/PP.03.05</t>
  </si>
  <si>
    <t>Tanggapan atas Laporan Hasil Verifikasi Konsultan Pengawas Independen (KPI) untuk Program Rehabilitasi Proyek Brownfield Tahun 2023-2024</t>
  </si>
  <si>
    <t>Sanksi Denda atas Kegagalan Kinerja Periode Bulan Juli 2026</t>
  </si>
  <si>
    <t>Denda Kegagalan Kinerja kepada PT ABJ periode Juli 2026 sebesar Rp.294.997 atas ketidaktercapaian standar sisa tekan IPA Pulogadung, yang akan ditagihkan pada periode penagihan Agustus 2026</t>
  </si>
  <si>
    <t>dari hasil Inspeksi K3 di IPA Pulogadung yang dilakukan tanggal 23 Juli 2026, Pamjaya menemukan 1 temuan, dan ABJ diminta menindaklanjuti dalam 14 hari kalender</t>
  </si>
  <si>
    <t>LOKASI TEMUAN
1. Paket PC 146, pelaksana PT Rajawali Nusapersada Indoensia lokasi Jl. Taman Malaka
2. Paket PC 146, pelaksana PT Rajawali Nusapersada Indoensia lokasi Jl. Bojong Indah 
3. Paket S 011, pelaksana PT KJS lokasiJl. Pancoran Timur,Kalibata 
4. Paket TMCL 10, pelaksana PT DJA lokasi Jl. Rawajati Timur Raya
5. Paket TMCL 10, pelaksana PT DJA lokasi Jl. Rawajati Barat ( sisi Rel kereta ) 
6. Paket TMCL 11, pelaksana PT BDH lokasi Jl. Rawajati Barat (sisi Rel kereta ) dan Jl.Kalibata Timur Raya</t>
  </si>
  <si>
    <t>LOKASI TEMUAN
1. Paket PC 146, pelaksana PT Rajawali Nusapersada Indoensia lokasi Jl. Taman Malaka 
2. Paket PC 146, pelaksana PT Rajawali Nusapersada Indoensia lokasi Jl. Bojong Indah</t>
  </si>
  <si>
    <t>e-86291/PP.01.04</t>
  </si>
  <si>
    <t>Penyampaian Hasil Inspeksi K3L di IPA Pulogadung Tanggal 23 Juli 2026</t>
  </si>
  <si>
    <t>ABJ/DIR/EKS/08.26/1067</t>
  </si>
  <si>
    <t>&lt; 382</t>
  </si>
  <si>
    <t>&lt; 383</t>
  </si>
  <si>
    <t>&lt; 384</t>
  </si>
  <si>
    <t>&lt; 385</t>
  </si>
  <si>
    <t>&lt; 386</t>
  </si>
  <si>
    <t>352/SCI-KPI/VIII/2026</t>
  </si>
  <si>
    <t>Tanggapan Atas Surat PT Air Bersih Jakarta (ABJ) No. ABJ/DIR/EKS/06.26/0630 Perihal Permohonan Rekomendasi KPI Terkait Pekerjaan SL</t>
  </si>
  <si>
    <t>KPI memberikan rekomendasi atas Verifikasi, Berita Acara Serah Terima (BAST), dan Pengakuan Investasi Sambungan Langsung, sesuai tabel lampiran yang disertakan dalam surat ABJ tersebut.</t>
  </si>
  <si>
    <t>e-86621/PP.01.05</t>
  </si>
  <si>
    <t>Permintaan Peninjauan Ulang Program Cylical Maintenance 47304 – Upgrade Recycle Backwash</t>
  </si>
  <si>
    <t>PAM JAYA meminta PT ABJ untuk: meninjau ulang Program 47304 karena lokasinya bentrok dengan rencana jogging track; meninjau ulang seluruh program rehabilitasi lain yang berpotensi terdampak rencana jalur tersebut; serta mematuhi ketentuan Dokumen Amandemen dan Pernyataan Kembali Perjanjian Kerja Sama Bundling dalam menindaklanjuti permintaan ini.</t>
  </si>
  <si>
    <t>e-86646/PP.03.05</t>
  </si>
  <si>
    <t xml:space="preserve"> Teguran Penerapan Aspek Keselamatan dan Kesehatan Kerja (“K3”) Proyek Greenfield Karian-Serpong Hilir</t>
  </si>
  <si>
    <t>PAM JAYA meminta kepada PT ABJ untuk memastikan PT ABJ berkomitmen dalam menindaklanjuti temuan hasil inspeksi PAM JAYA sebagaimana terlampir dalam surat ini paling lambat dalam waktu 1 x 24 jam sejak temuan tersebut disampaikan kepada PT ABJ</t>
  </si>
  <si>
    <t>e-86821/PP.03.05</t>
  </si>
  <si>
    <t>e-86822/PP.03.05</t>
  </si>
  <si>
    <t>Planning/PMO Cyclical</t>
  </si>
  <si>
    <t>Andriani/Agus H</t>
  </si>
  <si>
    <t>&lt; 387</t>
  </si>
  <si>
    <t>&lt; 388</t>
  </si>
  <si>
    <t>&lt; 389</t>
  </si>
  <si>
    <t>&lt; 390</t>
  </si>
  <si>
    <t>&lt; 391</t>
  </si>
  <si>
    <t>ABJ/DIR/EKS/08.26/0981 , ABJ/DIR/EKS/04.26/0377, ABJ/DIR/EKS/07.26/0845</t>
  </si>
  <si>
    <t>ABJ/DIR/EKS/12.25/1083, ABJ/DIR/EKS/08.26/0981</t>
  </si>
  <si>
    <t>ABJ/DIR/EKS/08.26/0981, ABJ/DIR/EKS/07.26/0845, ABJ/DIR/EKS/10.25/0938, ABJ/DIR/EKS/10.25/0863</t>
  </si>
  <si>
    <t>ABJ/DIR/EKS/08.26/0981, ABJ/DIR/EKS/07.26/0845, ABJ/DIR/EKS/10.25/0863, ABJ/DIR/EKS/09.25/0700</t>
  </si>
  <si>
    <t>PGO - Lusian F</t>
  </si>
  <si>
    <t>ABJ/DIR/EKS/08.26/1065</t>
  </si>
  <si>
    <t>ABJ/DIR/EKS/08.26/1066</t>
  </si>
  <si>
    <t>ABJ/DIR/EKS/08.26/1068</t>
  </si>
  <si>
    <t>ABJ/DIR/EKS/08.26/1069</t>
  </si>
  <si>
    <t>ABJ/DIR/EKS/08.26/1070</t>
  </si>
  <si>
    <t>ABJ/DIR/EKS/08.26/1071</t>
  </si>
  <si>
    <t>ABJ/DIR/EKS/08.26/1072</t>
  </si>
  <si>
    <t>ABJ/DIR/EKS/08.26/1073</t>
  </si>
  <si>
    <t>ABJ/DIR/EKS/08.26/1074</t>
  </si>
  <si>
    <t>ABJ/DIR/EKS/08.26/1075</t>
  </si>
  <si>
    <t>ABJ/DIR/EKS/08.26/1076</t>
  </si>
  <si>
    <t>ABJ/DIR/EKS/08.26/1077</t>
  </si>
  <si>
    <t>ABJ/DIR/EKS/08.26/1078</t>
  </si>
  <si>
    <t>ABJ/DIR/EKS/09.26/1079</t>
  </si>
  <si>
    <t>ABJ/DIR/EKS/09.26/1080</t>
  </si>
  <si>
    <t>ABJ/DIR/EKS/09.26/1081</t>
  </si>
  <si>
    <t>ABJ/DIR/EKS/09.26/1082</t>
  </si>
  <si>
    <t>ABJ/DIR/EKS/09.26/1083</t>
  </si>
  <si>
    <t>ABJ/DIR/EKS/09.26/1084</t>
  </si>
  <si>
    <t>ABJ/DIR/EKS/09.26/1085</t>
  </si>
  <si>
    <t>ABJ/DIR/EKS/09.26/1086</t>
  </si>
  <si>
    <t>ABJ/DIR/EKS/09.26/1087</t>
  </si>
  <si>
    <t>ABJ/DIR/EKS/09.26/1088</t>
  </si>
  <si>
    <t>ABJ/DIR/EKS/09.26/1089</t>
  </si>
  <si>
    <t>ABJ/DIR/EKS/09.26/1090</t>
  </si>
  <si>
    <t>ABJ/DIR/EKS/09.26/1091</t>
  </si>
  <si>
    <t>ABJ/DIR/EKS/09.26/1092</t>
  </si>
  <si>
    <t>ABJ/DIR/EKS/09.26/1093</t>
  </si>
  <si>
    <t>0013/AAJ/EKS//IX/2026</t>
  </si>
  <si>
    <t>ABJ/DIR/EKS/09.26/1094</t>
  </si>
  <si>
    <t>ABJ/DIR/EKS/09.26/1095</t>
  </si>
  <si>
    <t>ABJ/DIR/EKS/09.26/1096</t>
  </si>
  <si>
    <t>ABJ/DIR/EKS/09.26/1097</t>
  </si>
  <si>
    <t>ABJ/DIR/EKS/09.26/1098</t>
  </si>
  <si>
    <t>ABJ/DIR/EKS/09.26/1099</t>
  </si>
  <si>
    <t>ABJ/DIR/EKS/09.26/1100</t>
  </si>
  <si>
    <t>ABJ/DIR/EKS/09.26/1106</t>
  </si>
  <si>
    <t>ABJ/DIR/EKS/09.26/1107</t>
  </si>
  <si>
    <t>ABJ/DIR/EKS/09.26/1108</t>
  </si>
  <si>
    <t>ABJ/DIR/EKS/09.26/1109</t>
  </si>
  <si>
    <t>ABJ/DIR/EKS/09.26/1110</t>
  </si>
  <si>
    <t>Penyampaian Dokumen Pendukung Program Konstruksi SPAM Karian Hilir – 6 Paket</t>
  </si>
  <si>
    <t>Penyampaian Laporan Penyelesaian Uji Komisioning SPAM Buaran Hilir Trunk Main P12</t>
  </si>
  <si>
    <t>Tanggapan Atas Surat PAM JAYA No. e-86291/PP.01.04 Perihal Sanksi Denda atas Kegagalan Kinerja Periode Bulan Juli 2026</t>
  </si>
  <si>
    <t>Penjelasan Kondisi Eksternal Penyebab Keterlambatan Pemasangan dan Pengembalian Field Activity (“FA”) Sambungan Langsung (“SL”) as per 28 Agustus 2026</t>
  </si>
  <si>
    <t>Pembaharuan Informasi atas Surat ABJ 0887 mengenai Pemutakhiran Hak Akses PAM JAYA</t>
  </si>
  <si>
    <t>Permohonan Pemasangan Sambungan Langsung untuk Fasilitas Gedung Central Maintenance (CM) Baru</t>
  </si>
  <si>
    <t xml:space="preserve">Permohonan Pengajuan Pasang Baru Sambungan Listrik (Daya Listrik Baru) ke PT PLN (Persero) untuk Gedung Central Maintenance (CM) Baru </t>
  </si>
  <si>
    <t>Permohonan Penyediaan Air Baku/Bersih dan Penyaluran Aliran untuk Uji Komisioning Proyek IBP Bassura</t>
  </si>
  <si>
    <t>Tanggapan atas Surat PAM JAYA no e-81956/PS.04.00 terkait Realisasi Investasi dan Permintaan Klarifikasi Laporan Proyek Periode Kuartal I Tahun 2026</t>
  </si>
  <si>
    <t>Penyampaian Surat Perhimpunan Bantuan Hukum Lembaga Investigasi Negara Nomor 25/PBH-LIN/VIII/2026</t>
  </si>
  <si>
    <t>Undangan Uji Komisioning Program Rehabilitasi 46347A (Proyek Brownfield)</t>
  </si>
  <si>
    <t xml:space="preserve">Putut </t>
  </si>
  <si>
    <t>Undangan Uji Komisioning Program Rehabilitasi 46427A (Proyek Brownfield)</t>
  </si>
  <si>
    <t>Tanggapan atas Permintaan Pembayaran Biaya Pekerjaan Relokasi Pipa Hydrant IPA Pejompongan 1 – Program 45329</t>
  </si>
  <si>
    <t>Penjelasan Kondisi Eksternal Penyebab Keterlambatan Pemasangan dan Pengembalian Field Activity (“FA”) Sambungan Langsung (“SL”) as per 31 Agustus 2026</t>
  </si>
  <si>
    <t>DED dan RAB Perluasan Jaringan Untuk Infill Ad hoc Proyek SPAM Buaran 3 Hilir</t>
  </si>
  <si>
    <t>Penyampaian Dokumen Pendukung Program Konstruksi SPAM Buaran 3 Hilir – PC 159 Squadron Halim</t>
  </si>
  <si>
    <t>Penjelasan Kondisi Eksternal Penyebab Keterlambatan Pemasangan dan Pengembalian Field Activity (“FA”) Sambungan Langsung (“SL”) as per 1 September 2026</t>
  </si>
  <si>
    <t>Pelaksanaan Pekerjaan Pemasangan Pipa Air Minum di Wilayah Kelurahan Lubang Buaya, Kecamatan Cipayung</t>
  </si>
  <si>
    <t>Lurah Kelurahan Setu</t>
  </si>
  <si>
    <t>Pelaksanaan Pekerjaan Pemasangan Pipa Air Minum di Wilayah Kelurahan Setu, Kecamatan Cipayung</t>
  </si>
  <si>
    <t>Pelaksanaan Pekerjaan Pemasangan Pipa Air Minum di Wilayah Kelurahan Bambu Apus, Kecamatan Cipayung</t>
  </si>
  <si>
    <t xml:space="preserve"> Lurah Kelurahan Ceger</t>
  </si>
  <si>
    <t>Pelaksanaan Pekerjaan Pemasangan Pipa Air Minum di Wilayah Kelurahan Ceger, Kecamatan Cipayung</t>
  </si>
  <si>
    <t>Lurah Kelurahan Pinang Ranti</t>
  </si>
  <si>
    <t>Pelaksanaan Pekerjaan Pemasangan Pipa Air Minum di Wilayah Kelurahan Pinang Ranti, Kecamatan Makasar</t>
  </si>
  <si>
    <t>Pemberitahuan Pelaksanaan Pekerjaan Rehabilitasi 2026 – Calendar of Event IPA Buaran dan IPA Pulogadung</t>
  </si>
  <si>
    <t>Tanggapan atas Permintaan Peninjauan Ulang Program Cyclical Maintenance 47304 – Upgrade Recycle Backwash</t>
  </si>
  <si>
    <t>Dinas Perhubungan Prov DKI</t>
  </si>
  <si>
    <t>Permohonan Update Press Release Pekerjaan Pemasangan Jaringan Pipa Air Bersih 3000 Lps – S6 Jl. Raya Cilangkap, Jakarta Timur</t>
  </si>
  <si>
    <t>DInas Perhubungan Prov DKI</t>
  </si>
  <si>
    <t xml:space="preserve">Permohonan Update Press Release Pekerjaan Pemasangan Jaringan Pipa Buaran III Hilir P07 </t>
  </si>
  <si>
    <t>Tanggapan Surat PAM Jaya No. e-76210/PP.01.02 &amp; e-86821/PP.03.05 perihal Teguran Penerapan Aspek Keselamatan dan Kesehatan Kerja (“K3”) Proyek Buaran Hilir.</t>
  </si>
  <si>
    <t>Tanggapan Surat PAM Jaya No. e-86646/PP.03.05 &amp; e-86822/PP.03.05, perihal Teguran Penerapan Aspek Keselamatan dan Kesehatan Kerja (“K3”) Proyek Greenfield Karian-Serpong Hilir.</t>
  </si>
  <si>
    <t>Permohonan Pencairan Dana Cadangan setelah Laporan Hasil Verifikasi KPI</t>
  </si>
  <si>
    <t>ASB</t>
  </si>
  <si>
    <t>Penagihan Pembayaran Pokok Pinjaman  ASB to AAJ tgl 30 Juni 2026</t>
  </si>
  <si>
    <t>Penjelasan Kondisi Eksternal Penyebab Keterlambatan Pemasangan dan Pengembalian Field Activity (“FA”) Sambungan Langsung (“SL”) as per 2 September 2026</t>
  </si>
  <si>
    <t>Tagihan Air Curah Perjanjian Brownfield – Periode Agustus 2026</t>
  </si>
  <si>
    <t>Tagihan Air Curah Perjanjian Greenfield – Periode Agustus 2026</t>
  </si>
  <si>
    <t>Penjelasan Kondisi Eksternal Penyebab Keterlambatan Pemasangan dan Pengembalian Field Activity (“FA”) Sambungan Langsung (“SL”) as per 3 September 2026</t>
  </si>
  <si>
    <t>Penyampaian Kronologi Perizinan Boundary Valve - SPAM Jatiluhur Hilir</t>
  </si>
  <si>
    <t>Surat representative BPKP tgl 3 sep</t>
  </si>
  <si>
    <t>Surat pernyataan BPKP tgl 3 sep</t>
  </si>
  <si>
    <t>Tanggapan Surat PAM JAYA No. 2658 perihal Teguran SL Juni</t>
  </si>
  <si>
    <t>Tanggapan atas Surat PAM JAYA e-85594/PP.01.02</t>
  </si>
  <si>
    <t xml:space="preserve">PMO Infill </t>
  </si>
  <si>
    <t>Perawatan Peralatan Produksi IPA Pejompongan 1 (Pengurasan dan cleaning Accelator No 1)</t>
  </si>
  <si>
    <t xml:space="preserve">Program Batal TOK Oktober 2026 di Area SPAM Karian Serpong Hilir Program P009 Muhammad Daffa Utama dan SPAM Jatiluhur Hilir Program S010 PT Falah Inovasi Teknologi </t>
  </si>
  <si>
    <t>Konstruksi  Program Rehabilitasi</t>
  </si>
  <si>
    <t>361/SCI-KPI/VIII/2026</t>
  </si>
  <si>
    <t>362/SCI-KPI/VIII/2026</t>
  </si>
  <si>
    <t xml:space="preserve">363/SCI-KPI/VIII/2026 </t>
  </si>
  <si>
    <t xml:space="preserve">368/SCI-KPI/VIII/2026 </t>
  </si>
  <si>
    <t xml:space="preserve">367/SCI-KPI/VIII/2026 </t>
  </si>
  <si>
    <t xml:space="preserve">3960/PS.04.04/EKST/VIII/2026 </t>
  </si>
  <si>
    <t>3836/PS.04.01/EKST/VIII/2026</t>
  </si>
  <si>
    <t>3707/PS.04.01/EKST/VIII/2026</t>
  </si>
  <si>
    <t xml:space="preserve">371/SCI-KPI/VIII/2026 </t>
  </si>
  <si>
    <t xml:space="preserve">370/SCI-KPI/VIII/2026 </t>
  </si>
  <si>
    <t xml:space="preserve">e-87316/PS.03.05 </t>
  </si>
  <si>
    <t>364/SCI-KPI/VIII/2026</t>
  </si>
  <si>
    <t xml:space="preserve">365/SCI-KPI/VIII/2026 </t>
  </si>
  <si>
    <t xml:space="preserve">3768/PS.04.04/EKST/VIII/2026 </t>
  </si>
  <si>
    <t>Laporan Analisa Hasil Witness QC Pipa DCI PN 10 Non-jacking DN 1000 L=5.7 m Kedatangan 11-31 Jul 2026 (batch 2 dari 2: 60 dari total 125 sample)</t>
  </si>
  <si>
    <t xml:space="preserve">Laporan Analisa Hasil Witness QC Pipa DCI PN 10 Jacking DN 1000 L=5.6 m, Non jacking DN 1000 L=3.0 m,Jacking DN 800 L=3.0 m Kedatangan 11-31 Jul 2026.  </t>
  </si>
  <si>
    <t>Laporan Analisa Hasil Witness QC Pipa DCI PN 10 Non-Jacking DN 800 mm L: 3 m, Non Jacking DN 800 mm L : 5,6 m (Project S5, Buaran)</t>
  </si>
  <si>
    <t>Rekomendasi KPI Terhadap Penghapusan Aset Terdampak Pekerjaan FDB pada SPAM Jatiluhur Hilir Program Jembatan BV Slamet Riyadi dan BV Diponegoro</t>
  </si>
  <si>
    <t>KPI merekomendasikan agar ABJ segera menyerahkan aset eksisting dari pekerjaan interkoneksi Jembatan BV Slamet Riyadi dan BV Diponegoro ke lokasi penyimpanan yang ditetapkan PAM JAYA. Biaya mobilisasi aset menjadi tanggung jawab ABJ karena program belum diserahterimakan dan mobilisasi termasuk dalam kegiatan umum program. Selanjutnya, PAM JAYA dan ABJ perlu segera berkoordinasi untuk menentukan teknis pengiriman dan lokasi akhir penyerahan aset</t>
  </si>
  <si>
    <t>dilanjut ke MC100</t>
  </si>
  <si>
    <t>Permintaan Rekomendasi KPI atas Program TOK 5 Oktober 2026</t>
  </si>
  <si>
    <t>Tanggapan atas Laporan Rencana Penyerahan Fasilitas Distribusi Baru Tanggal Operasi Komersial 05 Oktober 2026</t>
  </si>
  <si>
    <t>ABJ diminta memperjelas progress tiap program, melaporkan progress harian, dan memastikan seluruh pekerjaan selesai sebelum TOK.</t>
  </si>
  <si>
    <t>Tanggapan atas Surat PT Air Bersih Jakarta No. ABJ/DIR/EKS/08.26/1054 perihal Penyampaian Laporan Penyelesaian Uji Komisioning Project Greenfield – SPAM Jatiluhur 3 Program</t>
  </si>
  <si>
    <t>Laporan Hasil Verifikasi untuk Program Rehabilitasi Proyek Brownfield Tahun 2023 – 2024</t>
  </si>
  <si>
    <t>Pekerjaan dinyatakan memenuhi persyaratan, Dana Cadangan Brownfield 2023–2024 dapat/wajib dicairkan kepada ABJ</t>
  </si>
  <si>
    <t>Rapat Konsultasi Penyerahan TOK 05 Oktober 2026</t>
  </si>
  <si>
    <t>Akan dilaksanakan pada Rabu, 02 September 2026 pukul 13:30 di POLA 1, dengan agenda Rapat Konsultasi Penyerahan TOK 5 Oktober 2026 &amp; Evaluasi Pekerjaan Greenfield</t>
  </si>
  <si>
    <t>Laporan Analisa Hasil Witness QC Pipa DCI PN 10 Jacking DN 1000 L=5.6 m Kedatangan 11-31 Jul 2026 (batch 1 dari 2: 65 dari total 125 sample)</t>
  </si>
  <si>
    <t>Inspeksi tersebut telah dilaksanakan pada tanggal 21 Agustus 2026 dengan kesimpulan hasil secara umum adalah LULUS</t>
  </si>
  <si>
    <t>Laporan Analisa Hasil Witness QC Pipa DCI PN 10 jacking DN 1000 L=5.6 m Kedatangan 11-31 Jul 2026 (batch 2 dari 2: 60 dari total 125 sample)</t>
  </si>
  <si>
    <t>Inspeksi tersebut telah dilaksanakan pada tanggal 24 Agustus 2026 dengan kesimpulan hasil secara umum adalah LULUS</t>
  </si>
  <si>
    <t>Surat Permintaan Optimalisasi Pelaksanaan Ketentuan Area Kewenangan PAM JAYA dan PT ABJ</t>
  </si>
  <si>
    <t>ABJ diminta memperketat kontrol akses dan mensosialisasikan batas kewenangan area, agar tidak ada lagi pihak ABJ yang masuk ke area PAM JAYA tanpa izin (Pintu B dan E)</t>
  </si>
  <si>
    <t>Permintaan Pemenuhan Kewajiban Penyelesaian Paket Pekerjaaan Keempat Proyek Tanggal Greenfield Pada Saat Operasi Komersial atau 5 Oktober 2026</t>
  </si>
  <si>
    <t>Tanggapan atas Surat PT Air Bersih Jakarta No. ABJ/DIR/EKS/08.26/1055 perihal Penyampaian Laporan Penyelesaian Uji Komisioning Project Greenfield – SPAM Jatiluhur 2 Program</t>
  </si>
  <si>
    <t>Inspeksi tersebut telah dilaksanakan pada tanggal 12 Agustus 2026 dengan kesimpulan hasil secara  umum adalah LULUS</t>
  </si>
  <si>
    <t xml:space="preserve"> Inspeksi tersebut telah dilaksanakan pada tanggal 14 Agustus 2026 dengan kesimpulan hasil secara umum adalah Lulus.</t>
  </si>
  <si>
    <t>Inspeksi tersebut telah dilaksanakan pada tanggal 19 Agustus 2026 dengan kesimpulan hasil secara umum adalah Lulus</t>
  </si>
  <si>
    <t>PAM JAYA menegaskan ABJ harus mengejar dan mengendalikan progress, memastikan instalasi, perizinan, dan dokumen lengkap, serta tidak ada pekerjaan yang tertinggal saat TOK Oktober 2026.</t>
  </si>
  <si>
    <t>Menanggapi surat masuk: e-86823/PP.03.05 - Penyampaian Hasil Inspeksi K3L di IPA Pulogadung Tanggal 23 Juli 2026</t>
  </si>
  <si>
    <t>Menanggapi surat masuk: e-86291/PP.01.04 - Sanksi Denda atas Kegagalan Kinerja Periode Bulan Juli 2026</t>
  </si>
  <si>
    <t>Menanggapi surat masuk: e-81956/PS.04.00 - Realisasi Investasi dan Permintaan Klarifikasi Laporan Proyek Periode Kuartal I Tahun 2026</t>
  </si>
  <si>
    <t>Menanggapi surat masuk: e-86621/PP.01.05 - Permintaan Peninjauan Ulang Program Cylical Maintenance 47304 – Upgrade Recycle Backwash</t>
  </si>
  <si>
    <t>Menanggapi surat masuk: e-76210/PP.01.02 - Teguran Penerapan Aspek Keselamatan dan Kesehatan Kerja (K3) pada proyek Buaran Hilir; e-86821/PP.03.05 - Teguran Penerapan Aspek Keselamatan dan Kesehatan Kerja (“K3”) Proyek Buaran Hilir</t>
  </si>
  <si>
    <t>Menanggapi surat masuk: e-86646/PP.03.05 - Teguran Penerapan Aspek Keselamatan dan Kesehatan Kerja (“K3”) Proyek Greenfield Karian-Serpong Hilir; e-86822/PP.03.05 - Teguran Penerapan Aspek Keselamatan dan Kesehatan Kerja (“K3”) Proyek Greenfield Karian-Serpong Hilir</t>
  </si>
  <si>
    <t>Menanggapi surat masuk: e-85594/PP.01.02 - Teguran Atas Pekerjaan Pemasangan Pipa dan Sambungan Langsung di Cipinang Besar Selatan</t>
  </si>
  <si>
    <t>&lt; 392</t>
  </si>
  <si>
    <t>&lt; 393</t>
  </si>
  <si>
    <t>&lt; 394</t>
  </si>
  <si>
    <t>&lt; 395</t>
  </si>
  <si>
    <t>&lt; 396</t>
  </si>
  <si>
    <t>&lt; 397</t>
  </si>
  <si>
    <t>&lt; 398</t>
  </si>
  <si>
    <t>&lt; 399</t>
  </si>
  <si>
    <t>&lt; 400</t>
  </si>
  <si>
    <t>&lt; 401</t>
  </si>
  <si>
    <t>&lt; 402</t>
  </si>
  <si>
    <t>&lt; 403</t>
  </si>
  <si>
    <t>&lt; 404</t>
  </si>
  <si>
    <t>&lt; 405</t>
  </si>
  <si>
    <t>Laporan awal dikirim ke PAM JAYA, cc KPI -&gt; tindak lanjut revisi laporan di ABJ</t>
  </si>
  <si>
    <t>ABJ/DIR/EKS/07.26/0916
ABJ/DIR/EKS/08.26/0981</t>
  </si>
  <si>
    <t>PMO Infill/PMO TM - Suci/Jusman</t>
  </si>
  <si>
    <t>4105/PS.04.04/IX/2026</t>
  </si>
  <si>
    <t>Teguran Penerapan Aspek Keselamatan dan Kesehatan Kerja ("K3") Proyek Greenfield KarianSerpong Hilir</t>
  </si>
  <si>
    <t>4106/PS.04.04/IX/2026</t>
  </si>
  <si>
    <t>Teguran Penerapan Aspek Keselamatan dan Kesehatan Kerja ("K3") Proyek Buaran Hilir Paket Trunkmain S5 </t>
  </si>
  <si>
    <t>ABJ/DIR/EKS/09.26/1111</t>
  </si>
  <si>
    <t>ABJ/DIR/EKS/09.26/1112</t>
  </si>
  <si>
    <t>ABJ/DIR/EKS/09.26/1113</t>
  </si>
  <si>
    <t>ABJ/DIR/EKS/09.26/1114</t>
  </si>
  <si>
    <t>ABJ/DIR/EKS/09.26/1115</t>
  </si>
  <si>
    <t>ABJ/DIR/EKS/09.26/1116</t>
  </si>
  <si>
    <t>ABJ/DIR/EKS/09.26/1117</t>
  </si>
  <si>
    <t>ABJ/DIR/EKS/09.26/1118</t>
  </si>
  <si>
    <t>ABJ/DIR/EKS/09.26/1119</t>
  </si>
  <si>
    <t>ABJ/DIR/EKS/09.26/1120</t>
  </si>
  <si>
    <t>ABJ/DIR/EKS/09.26/1121</t>
  </si>
  <si>
    <t>ABJ/DIR/EKS/09.26/1122</t>
  </si>
  <si>
    <t>ABJ/DIR/EKS/09.26/1123</t>
  </si>
  <si>
    <t>ABJ/DIR/EKS/09.26/1124</t>
  </si>
  <si>
    <t>ABJ/DIR/EKS/09.26/1125</t>
  </si>
  <si>
    <t>ABJ/DIR/EKS/09.26/1126</t>
  </si>
  <si>
    <t>ABJ/DIR/EKS/09.26/1127</t>
  </si>
  <si>
    <t>ABJ/DIR/EKS/09.26/1128</t>
  </si>
  <si>
    <t>ABJ/DIR/EKS/09.26/1129</t>
  </si>
  <si>
    <t>ABJ/DIR/EKS/09.26/1130</t>
  </si>
  <si>
    <t>ABJ/DIR/EKS/09.26/1131</t>
  </si>
  <si>
    <t>ABJ/DIR/EKS/09.26/1132</t>
  </si>
  <si>
    <t>ABJ/DIR/EKS/09.26/1133</t>
  </si>
  <si>
    <t>ABJ/DIR/EKS/09.26/1134</t>
  </si>
  <si>
    <t>ABJ/DIR/EKS/09.26/1135</t>
  </si>
  <si>
    <t>ABJ/DIR/EKS/09.26/1136</t>
  </si>
  <si>
    <t>ABJ/DIR/EKS/09.26/1137</t>
  </si>
  <si>
    <t>ABJ/DIR/EKS/09.26/1138</t>
  </si>
  <si>
    <t>ABJ/DIR/EKS/09.26/1139</t>
  </si>
  <si>
    <t>ABJ/DIR/EKS/09.26/1140</t>
  </si>
  <si>
    <t>ABJ/DIR/EKS/09.26/1141</t>
  </si>
  <si>
    <t>ABJ/DIR/EKS/09.26/1142</t>
  </si>
  <si>
    <t>ABJ/DIR/EKS/09.26/1143</t>
  </si>
  <si>
    <t>ABJ/DIR/EKS/09.26/1144</t>
  </si>
  <si>
    <t>ABJ/DIR/EKS/09.26/1145</t>
  </si>
  <si>
    <t>ABJ/DIR/EKS/09.26/1146</t>
  </si>
  <si>
    <t>ABJ/DIR/EKS/09.26/1147</t>
  </si>
  <si>
    <t>ABJ/DIR/EKS/09.26/1148</t>
  </si>
  <si>
    <t>ABJ/DIR/EKS/09.26/1149</t>
  </si>
  <si>
    <t>ABJ/DIR/EKS/09.26/1150</t>
  </si>
  <si>
    <t>ABJ/DIR/EKS/09.26/1151</t>
  </si>
  <si>
    <t>ABJ/DIR/EKS/09.26/1152</t>
  </si>
  <si>
    <t>ABJ/DIR/EKS/09.26/1153</t>
  </si>
  <si>
    <t>ABJ/DIR/EKS/09.26/1154</t>
  </si>
  <si>
    <t>ABJ/DIR/EKS/09.26/1155</t>
  </si>
  <si>
    <t>ABJ/DIR/EKS/09.26/1156</t>
  </si>
  <si>
    <t>ABJ/DIR/EKS/09.26/1157</t>
  </si>
  <si>
    <t>Justifikasi Pengadaan Water Meter Itron Flostar DN 80 mm untuk Rusunawa Pesakih dan Marketing Gallery Palm Residence</t>
  </si>
  <si>
    <t>Pembaharuan Jadwal Program Rehabilitasi Periode 25 Tahun versi 5.0</t>
  </si>
  <si>
    <t>Undangan Uji Komisioning 7 Program SPAM Karian Serpong Hilir</t>
  </si>
  <si>
    <t xml:space="preserve">Gangguan Operasional IPA Buaran 1, IPA Buaran 2 dan IPA Buaran 3 Pada Tanggal 31 Agustus 2026 </t>
  </si>
  <si>
    <t>Penjelasan Kondisi Eksternal Penyebab Keterlambatan Pemasangan dan Pengembalian Field Activity (“FA”) Sambungan Langsung (“SL”) as per 4 September 2026</t>
  </si>
  <si>
    <t>Lurah Kalibata</t>
  </si>
  <si>
    <t>Pelaksanaan Pekerjaan Pemasangan Pipa Air Minum di Wilayah Kelurahan Kalibata, Kecamatan Pancoran</t>
  </si>
  <si>
    <t>Tanggapan surat PAM Jaya No 3768/PS.04.04/EKST/VIII/2026</t>
  </si>
  <si>
    <t>Penyampaian Pembaharuan RAB Cyble Water Meter Berlaku Tahun 2025 dan 2026</t>
  </si>
  <si>
    <t>Undangan Uji Komisioning SPAM Pesanggrahan Hilir – JDU+JDB+JDL S006.18</t>
  </si>
  <si>
    <t>Pemberian Kartu Akses Baru kepada PAM JAYA tahun 2026</t>
  </si>
  <si>
    <t>Laporan Bulanan Kualitas Air Baku dan Air Curah Periode Agustus 2026</t>
  </si>
  <si>
    <t>Undangan Uji Komisioning SPAM Jatiluhur Hilir Program Pulo Gundul</t>
  </si>
  <si>
    <t>Pembaharuan RAB Untuk Apartemen Palm Mansion City Proyek SPAM Karian Serpong Hilir</t>
  </si>
  <si>
    <t>Penjelasan Kondisi Eksternal Penyebab Keterlambatan Pemasangan dan Pengembalian Field Activity (“FA”) Sambungan Langsung (“SL”) as per 7 September 2026</t>
  </si>
  <si>
    <t>Lurah Pejaten Barat</t>
  </si>
  <si>
    <t>Pengajuan Sosialisasi di Kelurahan Pejaten Barat.</t>
  </si>
  <si>
    <t>Permohonan Izin Pekerjaan Pemasangan Jaringan Pipa Distribusi (JDB/DL) dan SR di Komplek Lanud Halim Perdana Kusuma</t>
  </si>
  <si>
    <t>Tanggapan Surat PAM Jaya No. 4105/PS.04.04/IX/2026 dan No. 4106/PS.04.04/EKSI/IX/2026</t>
  </si>
  <si>
    <t>Tanggapan atas Permintaan Tindak Lanjut Kegiatan Konstruksi Program Master Meter Sardi KSM Pesanggrahan</t>
  </si>
  <si>
    <t>Surat Persetujuan Harga Jasa Pengangkutan Lumpur</t>
  </si>
  <si>
    <t>Aji Saadilah</t>
  </si>
  <si>
    <t>Penyampaian Dokumen Pendukung Program Konstruksi SPAM Jatiluhur Hilir – PC 072 Jl Lestari RT 002 RW 10</t>
  </si>
  <si>
    <t>Penyampaian Laporan Penyelesaian Uji Komisioning Project Greenfield - SPAM Karian Serpong Hilir 7 Program</t>
  </si>
  <si>
    <t>Peminjaman Material SL untuk Pekerjaan  SL NC RCC pada Beberapa Lokasi</t>
  </si>
  <si>
    <t>Teguran Penerapan Aspek Keselamatan dan Kesehatan Kerja (“K3”) Proyek Greenfield Karian-Serpong Hilir (e-85979/PP.03.05, e-86038/PP.03.05, e-86249/PP.03.05)</t>
  </si>
  <si>
    <t>Penyampaian Dokumen Persyaratan Permintaan Badan Pengawas Keuangan dan Pembangunan (”BPKP”)</t>
  </si>
  <si>
    <t>Infromasi Penolakan Pemasangan Pipa di Area PC SPAM Jatiluhur Hilir Program PC 148</t>
  </si>
  <si>
    <t>Infromasi Penolakan Pemasangan Pipa di Area PC SPAM Jatiluhur Hilir Program PC 149</t>
  </si>
  <si>
    <t xml:space="preserve">Gangguan Operasional IPA Pulogadung Pada Tanggal 20 Agustus 2026 </t>
  </si>
  <si>
    <t>Penyesuaian Nilai Estimasi Air Baku PJT ke WTP Pejompongan</t>
  </si>
  <si>
    <t>Penjelasan Kondisi Eksternal Penyebab Keterlambatan Pemasangan dan Pengembalian Field Activity (“FA”) Sambungan Langsung (“SL”) as per 8 September 2026</t>
  </si>
  <si>
    <t>Penjelasan Kondisi Eksternal Penyebab Keterlambatan Pemasangan dan Pengembalian Field Activity (“FA”) Sambungan Langsung (“SL”) as per 9 September 2026</t>
  </si>
  <si>
    <t>Informasi Pekerjaan Interkoneksi SPAM Jatiluhur Hilir – Program Menteng Metropolitan - Tambun Rengas</t>
  </si>
  <si>
    <t>Penyampaian Informasi Pengeluaran Proyek SPAM Jatiluhur Hilir – Program S010 PT. Falah Inovasi Teknologi</t>
  </si>
  <si>
    <t>Undangan Uji Komisioning 9 Program SPAM Karian Serpong Hilir</t>
  </si>
  <si>
    <t>Undangan Uji Komisioning SPAM Buaran III Hilir Program PC 161 JDU</t>
  </si>
  <si>
    <t>Penjelasan Kondisi Eksternal Penyebab Keterlambatan Pemasangan dan Pengembalian Field Activity (“FA”) Sambungan Langsung (“SL”) as per 10 September 2026</t>
  </si>
  <si>
    <t>Permohonan Penerbitan Izin IPSDA untuk Proyek SPAM DKI Jakarta</t>
  </si>
  <si>
    <t>Undangan Uji Komisioning SPAM Jatiluhur Hilir Program PC 148 dan PC 149</t>
  </si>
  <si>
    <t xml:space="preserve"> Lurah Kelurahan Batu Ampar</t>
  </si>
  <si>
    <t>Rapat Koordinasi atas pekerjaan pemasangan pipa</t>
  </si>
  <si>
    <t>Pengiriman Pertama Pembaharuan Daftar Aset Tahun 2026 Tahap II</t>
  </si>
  <si>
    <t>Penyampaian Laporan Penyelesaian Uji Komisioning SPAM Karian Hilir – JDU+JDB+JDL S006.18.1 dan S006.18.2</t>
  </si>
  <si>
    <t>Tanggapan Surat PAM Jaya perihal Teguran Penerapan Aspek K3 Proyek Jatiluhur Hilir Infill (No.4099/PS.04.04/EKST/IX/2026, No. 4100/PS.04.04/EKST/IX/2026, No. 4103/PS.04.04/EKST/IX/2026)</t>
  </si>
  <si>
    <t>Pembaruan Informasi Pelaksanaan Pekerjaan Paket S006.15.1 (Area RT 11 / RW 09 Kelurahan Ulujami) pada Proyek SPAM Karian Hilir</t>
  </si>
  <si>
    <t>Permintaan Perubahan Target Pumping Regime Oleh PAM JAYA selama  Bulan Agustus 2026</t>
  </si>
  <si>
    <t xml:space="preserve">Tanggapan Surat PAM Jaya perihal Teguran Penerapan Aspek K3 Proyek Jatiluhur Hilir </t>
  </si>
  <si>
    <t>Undangan Uji Komisioning SPAM Karian Hilir – JDU+JDB+JDL S006 Pesanggrahan – EZ 10</t>
  </si>
  <si>
    <t>Penjelasan Kondisi Eksternal Penyebab Keterlambatan Pemasangan dan Pengembalian Field Activity (“FA”) Sambungan Langsung (“SL”) as per 11 September 2026</t>
  </si>
  <si>
    <t>Undangan Uji Komisioning SPAM Jatiluhur Hilir Program Kota Bambu</t>
  </si>
  <si>
    <t xml:space="preserve">4105/PS.04.04/IX/2026 </t>
  </si>
  <si>
    <t>366/SCI-KPI/VIII/2026</t>
  </si>
  <si>
    <t xml:space="preserve">4104/PS.04.04/EKST/IX/2026 </t>
  </si>
  <si>
    <t xml:space="preserve">4103/PS.04.04/EKST/IX/2026 </t>
  </si>
  <si>
    <t xml:space="preserve">4167/PP.01.02/EKST/IX/2026 </t>
  </si>
  <si>
    <t>4203/PS.04.03/EKSI/IX/2026</t>
  </si>
  <si>
    <t xml:space="preserve">4204/PS.04.03/EKST/IX/2026 </t>
  </si>
  <si>
    <t xml:space="preserve">4076/PS.04.04/EKST/VIII/2026 </t>
  </si>
  <si>
    <t>4099/PS.04.04/EKST/IX/2026</t>
  </si>
  <si>
    <t>4100/PS.04.04/EKST/IX/2026</t>
  </si>
  <si>
    <t xml:space="preserve">4314/PS.04.04/EKST/IX/2026 </t>
  </si>
  <si>
    <t xml:space="preserve">4171/PS.04.04/EKST/IX/2026 </t>
  </si>
  <si>
    <t>4172/PS.04.04/EKST/IX/2026</t>
  </si>
  <si>
    <t xml:space="preserve">4173/PS.04.04/EKST/IX/2026 </t>
  </si>
  <si>
    <t>4169/PS.04.04/EKST/IX/2026</t>
  </si>
  <si>
    <t xml:space="preserve">4170/PS.04.04/EKST/IX/2026 </t>
  </si>
  <si>
    <t xml:space="preserve">4078/PS.04.04/EKST/VIII/2026 </t>
  </si>
  <si>
    <t xml:space="preserve">4174/PS.04.04/EKST/IX/2026 </t>
  </si>
  <si>
    <t xml:space="preserve">4385/PS.04.04/EKST/IX/2026 </t>
  </si>
  <si>
    <t>Teguran Penerapan Aspek Keselamatan dan Kesehatan Kerja ("K3") Proyek Greenfield Karian Serpong Hilir</t>
  </si>
  <si>
    <t>LOKASI TEMUAN
1. Paket infil S006.6, Lokasi Jl.Manunggal II
2. paket infil S006.11, Lokasi Jl. Ululjami raya
3. paket infil S006.5, Lokasi Jl.Manunggal II dan Jl.Inpres
4. Paket TMPSG05, Lokasi Jl. Ululjami
5. Paket infil S006.8, Lokasi Jl. Bintaro permai dan Jl. Pesanggrahan indah</t>
  </si>
  <si>
    <t>Tanggapan atas Surat PT Air Bersih Jakarta No. ABJ/DIR/EKS/04.26/0388 perihal Mekanisme Pemindahan Investasi Lintas SPAM Program Non-Master Schedule</t>
  </si>
  <si>
    <t>KPI pada prinsipnya menyetujui usulan pemindahan investasi lintas SPAM dari Karian Serpong Hilir ke Jatiluhur Hilir dan Buaran 3 Hilir, termasuk penyesuaian TOK beberapa program Ciliwung dan Pesanggrahan, dengan tetap memperhatikan Financial Model, verifikasi realisasi investasi, mekanisme pembayaran KBA, dan ketentuan PKS. Selanjutnya ABJ dan PAM JAYA perlu menyepakati mekanisme tersebut melalui Berita Acara, termasuk penyelesaian status investasi Trunk Main Pesanggrahan sebesar ±Rp416 miliar yang belum teralokasi dan belum dapat menjadi dasar pembayaran KBA.</t>
  </si>
  <si>
    <t>Teguran Penerapan Aspek Keselamatan dan Kesehatan Kerja ("K3") Proyek Buaran Hilir Paket Trunkmain P7</t>
  </si>
  <si>
    <t>Permintaan Tindak Lanjut atas Surat PAM JAYA No. e-83482.PP.01.02 dan Permintaan Rencana Pemenuhan Kewajiban Knowledge Transfer Tanggal Operasi Komersial Fasilitas Distribusi Baru Paket Pekerjaan Keempat - TOK Oktober 2026</t>
  </si>
  <si>
    <t>ABJ diminta menindaklanjuti permintaan knowledge transfer serta menyampaikan rencana dan timeline pelaksanaan Paket Pekerjaan Keempat (TOK 5 Oktober 2026) paling lambat 5 September 2026.</t>
  </si>
  <si>
    <t>Permintaan Pemeriksaan Menyeluruh Atas Seluruh Pekerjaan Sambungan Langsung yang telah Terpasang</t>
  </si>
  <si>
    <t>ABJ diminta melakukan pemeriksaan secara menyeluruh terhadap seluruh pekerjaan pemasangan SL yang telah terpasang sebagai dasar keberterimaan dan pengakuan investasi SL, tidak menggunakan metode sampling.</t>
  </si>
  <si>
    <t>Permintaan Tindak Lanjut atas Surat PAM JAYA No. e-83222 dan Teguran atas Keterlambatan Penyampaian Laporan Bulanan Periode Juni 2026 sampai dengan Juli 2026 oleh Konsultan Pengawas Independen</t>
  </si>
  <si>
    <t>Teguran Penerapan Aspek Keselamatan dan Kesehatan Kerja (“K3”) Proyek Jatiluhur Hilir Infill Paket 148, dan Infil paket 149</t>
  </si>
  <si>
    <t>Teguran Penerapan Aspek Keselamatan dan Kesehatan Kerja (“K3”) Proyek Jatiluhur Hilir Paket Infil HDD Malaka 1 2 dan 3, dan Infil paket 069</t>
  </si>
  <si>
    <t>LOKASI TEMUAN
1. Paket HDD Malaka 1 2 dan 3, Jl. Malaka 111 Kec. Cilincing Jakarta Utara
2. Paket 069, Tipar Cakung Kec- Cakung Jakarta Timur</t>
  </si>
  <si>
    <t>Teguran Penerapan Aspek Keselamatan dan Kesehatan Kerja (“K3”) Proyek Greenfield Jatiluhur Hilir</t>
  </si>
  <si>
    <t>LOKASI TEMUAN
1. B2 Sta 0.000, Lokasi Jl.Danau Sunter Barat
2. Sta 200, Lokasi Jl. R.E Martadinata
3. B2 HDD, Lokasi Jl. R.E Martadinata
4. PC 75, Lokasi Jl. Cakung Cilincing</t>
  </si>
  <si>
    <t>Permintaan Penyediaan dan Bersih Jakarta Penggunaan Alat Pelindung bagi Personil yang Lantai 4 suite 410 B Bertugas di Lapangan  sebagai Mitigasi Paparan  Abu Vulkanik Erupsi Anak Gunung Krakatau</t>
  </si>
  <si>
    <t>ABJ diminta memastikan seluruh personel lapangan menggunakan APD yang sesuai untuk melindungi dari abu vulkanik serta memastikan APD tersedia dan terdistribusi dengan cukup</t>
  </si>
  <si>
    <t xml:space="preserve">Teguran Penerapan Aspek Keselamatan dan Kesehatan Kerja ("K3") Proyek Jatiluhur Hilir
</t>
  </si>
  <si>
    <t>LOKASI TEMUAN
1. Paket pc 148. pelaksana PT KJS lokasi Jl. Soekanto &amp; Jl. Mawar - BKT
2. Paket PC 146 pelaksana PT Rajawali Nusapersada Indonesia lokasi JL.Bojong Indah — Duren Sawit
3. Paket PC 146 pelaksana PT Rajawali Indonesia lokasi Jl. Kav Marinir — Duren Sawit
4. Paket PC 146. pelaksana PT Rajawali Nusapersada Indonesia lokasi JL Taman Mataka — Duren Sawit
5. Paket S 011 pelaksana PT KJS Lokasi Jl. Pengadegan Timur Raya, Jl. Penqadeqan Barat dan Jl. Pengadegan Utara 
6. Paket S 011. pelaksana PT.KJS lokasi JL Pancoran Timur</t>
  </si>
  <si>
    <t>Teguran Penerapan Aspek Keselamatan dan Kesehatan Kerja ("K3") Proyek Infil Jatiluhur Hilir Paket Infil 069</t>
  </si>
  <si>
    <t xml:space="preserve">LOKASI TEMUAN
1. Paket Infil 069, Tipar Cakung Kec. Cakung Jakarta Timur
</t>
  </si>
  <si>
    <t xml:space="preserve">Teguran Penerapan Aspek  Keselamatan dan Kesehatan Kerja ("K3") Proyek Greenfield Karian - Serpong Hilir
</t>
  </si>
  <si>
    <t>LOKASI TEMUAN
1. Paket TMPSG04 STA 4500, Lokasi Jl. Ciledug
2. Paket TMPSG04 STA 4600, Lokasi Jl. Ciledug
3. Paket TMPSG05 STA 1250, Lokasi Jl. Ululjami
4. Paket TMPSG05 STA 1050, Lokasi Jl. Ululjami</t>
  </si>
  <si>
    <t>Pemenuhan Ketentuan Pasal 4.2 huruf (o) Perjanjian KPI</t>
  </si>
  <si>
    <t>Teguran kepada PT ABJ atas Temuan Ketidaksesuaian Pelaksanaan pada Pekerjaan IBP Basura SPAM Jatiluhur Hilir</t>
  </si>
  <si>
    <t>Teguran utk ABJ atas pelaksanaan pekerjaan konstruksi di IBP Basura sebelum Shop Drawing disetujui yang dinilai menunjukkan pengendalian pekerjaan belum optimal serta berpotensi menimbulkan risiko mutu, kepatuhan, dan tata kelola proyek. Selanjutnya, PAM JAYA meminta ABJ menyelesaikan seluruh catatan hasil MC, melakukan evaluasi internal, menyampaikan CAPA, serta memastikan pelaksanaan pekerjaan berikutnya sesuai ketentuan dan mekanisme persetujuan yang berlaku.</t>
  </si>
  <si>
    <t>Teguran atas Keterlambatan Pelaksanaan Program Rehabilitasi Tahun 2026</t>
  </si>
  <si>
    <t>Teguran menegur ABJ atas ketidaksesuaian jadwal pelaksanaan Program Rehabilitasi 2026, khususnya Program 46247 yang mengalami keterlambatan Kick Off–MC 0, sehingga berdampak pada keterlambatan pekerjaan rehabilitasi. PAM JAYA meminta ABJ menyampaikan penyebab dan justifikasi keterlambatan, memperbarui jadwal pelaksanaan, mengirim undangan Kick Off dan MC 0 beserta dokumen pendukung paling lambat 3 hari kalender sebelum pelaksanaan, serta memastikan seluruh program berjalan sesuai jadwal.</t>
  </si>
  <si>
    <t xml:space="preserve">Permintaan Optimalisasi Fungsi Konsultan Pengawas Independen atas Pemenuhan Kewajiban Dokumen Implementasi Manajemen Risiko </t>
  </si>
  <si>
    <t>Teguran atas Tidak Cermatnya PT ABJ dalam Penyusunan Dokumen Perencanaan Program Rehabilitasi Tahun 2026 dan Program Percepatan Tahun 2027</t>
  </si>
  <si>
    <t>Teguran atas ketidakcermatan dalam penyusunan Desain Akhir Program Rehabilitasi 2026 dan Percepatan 2027, yang ditunjukkan dengan berbagai ketidaksesuaian pada DED dan RAB serta tingginya modifikasi desain akibat ketidaksesuaian dengan kondisi lapangan. ABJ diminta melakukan evaluasi dan perbaikan menyeluruh serta meningkatkan proses verifikasi dan validasi internal agar dokumen perencanaan lebih akurat, konsisten, lengkap, dan sesuai kondisi aktual.</t>
  </si>
  <si>
    <t>LOKASI TEMUAN
1. Paket P7 STA 900 , Ceger, Kec Cipayung, Jakarta Timur
2. Paket P7 STA 1+860, Cipayung, Kec Cipayung, Jakarta Timur
3. Paket P7 Sta Cipayung, Kec Cipayung, Jakarta Timur
4. Paket P7 Sta 2+400, Cipayung, Kec Cipayung, Jakarta Timur
5. paket P7 Sta 2+560, Cipayung, Kec Cipayung, Jakarta Timur</t>
  </si>
  <si>
    <t>Permintaan Rekomendasi Pemeriksaan Menyeluruh Atas Seluruh Pekerjaan Pemasangan Sambungan Langsung yang telah Terpasang</t>
  </si>
  <si>
    <t>a. Surat PAM JAYA No. e-86243/PP.03.05 Perihal Teguran Penerapan Aspek K3 Proyek Jatiluhur Hilir Paket PC 077 Marunda dan Pc 073;
b. Surat PAM JAYA No. e-86292/PP.03.05 Perihal Teguran Penerapan Aspek K3 Proyek Jatiluhur Hilir Paket Trunkmain B2, dan Infil paket P0008 Pergudangan jembatan III;
c. Surat PAM JAYA No. e-86294/PP.03.05 Perihal Teguran Penerapan Aspek K3 Proyek Jatiluhur Hilir Infil paket 054 dan paket 070;
d. Surat PAM JAYA No. e-86295/PP.03.05 Perihal Teguran Penerapan Aspek K3 Proyek Jatiluhur Hilir;
e. Surat PAM JAYA No. e-86620/PP.03.05 Perihal Teguran Penerapan Aspek K3 Proyek Jatiluhur Hilir; dan
f. Surat PAM JAYA No. e-86642/PP.03.05 Perihal Teguran Penerapan Aspek K3 Proyek Jatiluhur Hilir</t>
  </si>
  <si>
    <t>ABJ/DIR/EKS/09.26/1158</t>
  </si>
  <si>
    <t>ABJ/DIR/EKS/09.26/1159</t>
  </si>
  <si>
    <t>ABJ/DIR/EKS/09.26/1160</t>
  </si>
  <si>
    <t>ABJ/DIR/EKS/09.26/1161</t>
  </si>
  <si>
    <t>ABJ/DIR/EKS/09.26/1162</t>
  </si>
  <si>
    <t>ABJ/DIR/EKS/09.26/1163</t>
  </si>
  <si>
    <t>ABJ/DIR/EKS/09.26/1164</t>
  </si>
  <si>
    <t>ABJ/DIR/EKS/09.26/1165</t>
  </si>
  <si>
    <t>ABJ/DIR/EKS/09.26/1166</t>
  </si>
  <si>
    <t>ABJ/DIR/EKS/09.26/1167</t>
  </si>
  <si>
    <t>ABJ/DIR/EKS/09.26/1168</t>
  </si>
  <si>
    <t>ABJ/DIR/EKS/09.26/1169</t>
  </si>
  <si>
    <t>ABJ/DIR/EKS/09.26/1170</t>
  </si>
  <si>
    <t>ABJ/DIR/EKS/09.26/1171</t>
  </si>
  <si>
    <t>ABJ/DIR/EKS/09.26/1172</t>
  </si>
  <si>
    <t>ABJ/DIR/EKS/09.26/1173</t>
  </si>
  <si>
    <t>ABJ/DIR/EKS/09.26/1174</t>
  </si>
  <si>
    <t>ABJ/DIR/EKS/09.26/1175</t>
  </si>
  <si>
    <t>ABJ/DIR/EKS/09.26/1176</t>
  </si>
  <si>
    <t>ABJ/DIR/EKS/09.26/1177</t>
  </si>
  <si>
    <t>ABJ/DIR/EKS/09.26/1178</t>
  </si>
  <si>
    <t>ABJ/DIR/EKS/09.26/1179</t>
  </si>
  <si>
    <t>ABJ/DIR/EKS/09.26/1180</t>
  </si>
  <si>
    <t>ABJ/DIR/EKS/09.26/1181</t>
  </si>
  <si>
    <t>ABJ/DIR/EKS/09.26/1182</t>
  </si>
  <si>
    <t>ABJ/DIR/EKS/09.26/1183</t>
  </si>
  <si>
    <t>ABJ/DIR/EKS/09.26/1184</t>
  </si>
  <si>
    <t>0014/AAJ/EKS//IX/2026</t>
  </si>
  <si>
    <t>ABJ/DIR/EKS/09.26/1185</t>
  </si>
  <si>
    <t>ABJ/DIR/EKS/09.26/1186</t>
  </si>
  <si>
    <t>ABJ/DIR/EKS/09.26/1187</t>
  </si>
  <si>
    <t>ABJ/DIR/EKS/09.26/1188</t>
  </si>
  <si>
    <t>ABJ/DIR/EKS/09.26/1189</t>
  </si>
  <si>
    <t>ABJ/DIR/EKS/09.26/1190</t>
  </si>
  <si>
    <t>ABJ/DIR/EKS/09.26/1191</t>
  </si>
  <si>
    <t>ABJ/DIR/EKS/09.26/1192</t>
  </si>
  <si>
    <t>ABJ/DIR/EKS/09.26/1193</t>
  </si>
  <si>
    <t>ABJ/DIR/EKS/09.26/1194</t>
  </si>
  <si>
    <t>ABJ/DIR/EKS/09.26/1195</t>
  </si>
  <si>
    <t>ABJ/DIR/EKS/09.26/1196</t>
  </si>
  <si>
    <t>ABJ/DIR/EKS/09.26/1197</t>
  </si>
  <si>
    <t>ABJ/DIR/EKS/09.26/1198</t>
  </si>
  <si>
    <t>ABJ/DIR/EKS/09.26/1199</t>
  </si>
  <si>
    <t>ABJ/DIR/EKS/09.26/1200</t>
  </si>
  <si>
    <t>ABJ/DIR/EKS/09.26/1201</t>
  </si>
  <si>
    <t>ABJ/DIR/EKS/09.26/1202</t>
  </si>
  <si>
    <t>0015/AAJ/EKS//IX/2026</t>
  </si>
  <si>
    <t>Terguran atas Kerusakan Peralatan Produksi IPA Buaran 3</t>
  </si>
  <si>
    <t>Penjelasan Kondisi Eksternal Penyebab Keterlambatan Pemasangan dan Pengembalian Field Activity (“FA”) Sambungan Langsung (“SL”) as per 14 September 2026</t>
  </si>
  <si>
    <t>Penyampaian Pembaruan Data Terkait Laporan Kontraktual PT Air Bersih Jakarta Periode Juni 2025 – Juli 2026</t>
  </si>
  <si>
    <t>Tanggapan atas Surat PAM JAYA no. e-4167</t>
  </si>
  <si>
    <t>Penyampaian Laporan Penyelesaian Uji Komisioning Project Greenfield – SPAM Jatiluhur Hilir Program Puskesmas Pembantu Mampang Prapatan</t>
  </si>
  <si>
    <t>Penyampaian Proposal Substitusi SPAM Karian Serpong Hilir – Trunk Main Reinforcement Jaringan Pipa Pendukung Sistem DC Semanan</t>
  </si>
  <si>
    <t>Tindak Lanjut Konstruksi Program Master Meter Basri dan Master Meter Usman</t>
  </si>
  <si>
    <t>Penyampaian Laporan Penyelesaian Uji Komisioning Project Greenfield – SPAM Jatiluhur Hilir Program PC 056 Jl Pulo Gundul</t>
  </si>
  <si>
    <t xml:space="preserve">Gangguan Operasional IPA Pulogadung Pada Tanggal 13 September 2026 </t>
  </si>
  <si>
    <t>Penyampaian Laporan Penyelesaian Uji Komisioning SPAM Karian Hilir – JDU+JDB+JDL S006 Pesanggrahan EZ – 10</t>
  </si>
  <si>
    <t>Undangan Uji Komisioning SPAM Jatiluhur Hilir Program PC 073 dan PC 074</t>
  </si>
  <si>
    <t>Tanggapan Surat PAM JAYA No. 4104/PS.04.04/EKST/IX/2026 Perihal Teguran Penerapan Aspek K3 Proyek Buaran Hilir Paket Trunkmain P7</t>
  </si>
  <si>
    <t>Permintaan Kepastian Pengakuan Investasi Sambungan Langsung (SL) yang telah dilaksanakan</t>
  </si>
  <si>
    <t xml:space="preserve">Permohonan Arahan Terkait Perpipaan Proyek Greenfield Yang Telah Dialirkan Air Sebelum BAST </t>
  </si>
  <si>
    <t>Lusian Fera</t>
  </si>
  <si>
    <t>Permohonan Interkoneksi Jakarta Garden City – Menteng Metropolitan</t>
  </si>
  <si>
    <t>Usulan Tambahan Rencana Program Rehabilitasi Proyek Brownfield Tahun 2027</t>
  </si>
  <si>
    <t>Permohonan Konfirmasi Penanganan Stok Meter Air SNI 2547:2008</t>
  </si>
  <si>
    <t>Penyampaian Metode untuk Hydrotest, Flushing, dan Uji Kommisioning Proyek IBP Bassura</t>
  </si>
  <si>
    <t>Pemberitahuan Pelaksanaan Pengurasan Bak Pulsator No 2 IPA Pejompongan 2</t>
  </si>
  <si>
    <t>Penjelasan Kondisi Eksternal Penyebab Keterlambatan Pemasangan dan Pengembalian Field Activity (“FA”) Sambungan Langsung (“SL”) as per 15 September 2026</t>
  </si>
  <si>
    <t>Undangan Joint Survey Terkait Pelaksanaan Pekerjaan Pemasangan Jaringan Pipa Air Bersih Program 069</t>
  </si>
  <si>
    <t>Penyampaian Laporan Penyelesaian Uji Komisioning Project Greenfield - SPAM Karian Serpong Hilir 9 Program</t>
  </si>
  <si>
    <t>Penyampaian Jadwal Program Rehabilitasi (Cyclical Maintenance) Percepatan Tahun 2027</t>
  </si>
  <si>
    <t>Penjelasan Kondisi Eksternal Penyebab Keterlambatan Pemasangan dan Pengembalian Field Activity (“FA”) Sambungan Langsung (“SL”) as per 16 September 2026</t>
  </si>
  <si>
    <t>Pam  Jaya</t>
  </si>
  <si>
    <t>Undangan Uji Komisioning 1 Program SPAM Karian Serpong Hilir</t>
  </si>
  <si>
    <t>Undangan Uji Komisioning 2 Program SPAM Karian Serpong Hilir</t>
  </si>
  <si>
    <t>Kantor Pajak</t>
  </si>
  <si>
    <t>Surat Kuasa</t>
  </si>
  <si>
    <t>Tanggapan Surat PAM JAYA No e-83766/ PP.01.05 Perihal Pemenuhan Kewajiban Terkait Tingkat Komponen Dalam Negeri Dalam Implementasi Proyek Bundling</t>
  </si>
  <si>
    <t>PT. BDH</t>
  </si>
  <si>
    <t>SURAT TEGURAN KERAS –  Pelanggaran K3L &amp; Keselamatan Lapangan Proyek PC 070 Rorotan</t>
  </si>
  <si>
    <t>PT. KJH</t>
  </si>
  <si>
    <t>SURAT TEGURAN KERAS – Pelanggaran K3L &amp; Keselamatan Lapangan Proyek S-11 Pancoran</t>
  </si>
  <si>
    <t>Usulan Perhitungan Kumulatif Realisasi Investasi Program Rehabilitasi</t>
  </si>
  <si>
    <t>Perbaikan Insidentil Peralatan Produksi IPA Buaran 1 (Rotasi trafo di IPA Buaran 1)</t>
  </si>
  <si>
    <t>Undangan Uji Komisioning SPAM Jatiluhur Hilir P008 Irsan Widjaja</t>
  </si>
  <si>
    <t>Penyampaian Laporan Penyelesaian Uji Komisioning Project Greenfield – SPAM Jatiluhur Hilir Program P004 Jl Kota Bambu Utara IV</t>
  </si>
  <si>
    <t>Laporan Penyelesaian Uji Komisioning Project Greenfield – SPAM Buaran 3 Hilir Program PC 161 JDU</t>
  </si>
  <si>
    <t>Lurah Kp. Rambutan</t>
  </si>
  <si>
    <t>Pelaksanaan Pekerjaan Pemasangan Pipa Air Minum di Area Kelurahan Rambutan</t>
  </si>
  <si>
    <t>Lurah Dukuh</t>
  </si>
  <si>
    <t>Pelaksanaan Pekerjaan Pemasangan Pipa Air Minum di Area Kelurahan Dukuh</t>
  </si>
  <si>
    <t>Lurah Cijantung</t>
  </si>
  <si>
    <t>Pelaksanaan Pekerjaan Pemasangan Pipa Air Minum di Area Kelurahan Cijantung</t>
  </si>
  <si>
    <t>Penjelasan Kondisi Eksternal Penyebab Keterlambatan Pemasangan dan Pengembalian Field Activity (“FA”) Sambungan Langsung (“SL”) as per 17 September 2026</t>
  </si>
  <si>
    <t>Kepala Suku Dinas Perhubungan Kota Jakarta Utara</t>
  </si>
  <si>
    <t>Permohonan Bantuan Pengaturan Lalu Lintas Kegiatan Pembangunan Jaringan Pipa Air Minum Jl. Tipar Cakung di SPAM Jatiluhur</t>
  </si>
  <si>
    <t>Penyampaian Laporan Penyelesaian Uji Komisioning Project Greenfield – SPAM Karian Serpong Hilir 2 Program</t>
  </si>
  <si>
    <t>Distamhut</t>
  </si>
  <si>
    <t>Permohonan Izin Pelaksanaan Pekerjaan Pembongkaran Taman</t>
  </si>
  <si>
    <t xml:space="preserve">Gangguan Tekanan Pompa Distribusi IPA Pejompongan 2 dampak rendahnya level kelder akibat terbatasnya suplai air baku </t>
  </si>
  <si>
    <t>Tanggapan surat pajak</t>
  </si>
  <si>
    <t>Laporan Bulanan PT Air Bersih Jakarta Periode Mei 2026</t>
  </si>
  <si>
    <t>Laporan Bulanan PT Air Bersih Jakarta Periode Juli 2026</t>
  </si>
  <si>
    <t>Laporan Bulanan PT Air Bersih Jakarta Periode Agustus 2026</t>
  </si>
  <si>
    <t>Menanggapi surat masuk: 3768/PS.04.04/EKST/VIII/2026 - Surat Permintaan Optimalisasi Pelaksanaan Ketentuan Area Kewenangan PAM JAYA dan PT ABJ</t>
  </si>
  <si>
    <t>Menanggapi surat masuk: e-85979/PP.03.05 - Teguran Penerapan Aspek Keselamatan dan Kesehatan Kerja (“K3”) Proyek Greenfield Karian-Serpong Hilir; e-86038/PP.03.05 - Teguran Penerapan Aspek Keselamatan dan Kesehatan Kerja (“K3”) Proyek Greenfield Karian-Serpong Hilir; e-86249/PP.03.05 - Teguran Penerapan Aspek Keselamatan dan Kesehatan Kerja (“K3”) Proyek Greenfield Karian-Serpong Hilir</t>
  </si>
  <si>
    <t>Menanggapi surat masuk: e-83766/PP.01.05 - Permintaan Pemenuhan Kewajiban Terkait Tingkat Komponen Dalam Negeri Dalam Implementasi Proyek Bundling</t>
  </si>
  <si>
    <t>379/SCI-KPI/IX/2026</t>
  </si>
  <si>
    <t>Tanggapan atas Surat PT Air Bersih Jakarta No. ABJ/DIR/EKS/09.26/1131 Tentang Penyampaian Laporan Penyelesaian Uji Komisioning Project Greenfield – SPAM Karian Serpong Hilir 7 Program</t>
  </si>
  <si>
    <t>380/SCI-KPI/IX/2026</t>
  </si>
  <si>
    <t>Tanggapan atas Surat PT Air Bersih Jakarta No. ABJ/DIR/EKS/09.26/1150 Tentang Penyampaian Laporan Penyelesaian Uji Komisioning SPAM Karian Hilir – JDU+JDB+JDL S006.1.8.1 dan S006 1.8.2</t>
  </si>
  <si>
    <t>4175/PS.04.04/EKST/IX/2026</t>
  </si>
  <si>
    <t>Permintaan Klarifikasi dan Konfirmasi terhadap Penerbitan Surat Verifikasi Project Bundling</t>
  </si>
  <si>
    <t>Surat PAM JAYA kepada KPI bahwa KPI belum optimal menjalankan tugas/fungsi sesuai PKS A&amp;R Bundling</t>
  </si>
  <si>
    <t>4393/PS.04.04/EKST/IX/2026</t>
  </si>
  <si>
    <t>LOKASI TEMUAN
1.  Paket 148, Malaka Jaya Kec. Duren Sawit Jakarta Timur
2. Paket 149, Pondok Kopi Kec. Duren Sawit Jakarta Timur</t>
  </si>
  <si>
    <t>4394/PS.04.04/EKST/IX/2026</t>
  </si>
  <si>
    <t>Teguran Penerapan Aspek Keselamatan dan Kesehatan Kerja ("K3") Proyek Jatiluhur Hilir Paket Infil Malaka 1 2 dan 3, Rorotan 9 dan paket 077</t>
  </si>
  <si>
    <t>4395/PS.04.04/EKST/IX/2026</t>
  </si>
  <si>
    <t>Teguran Penerapan Aspek Keselamatan dan Kesehatan Kerja ("K3") Proyek Buaran Trunkmain Paket P7</t>
  </si>
  <si>
    <t>4403/PS.04.04/EKAT/IX/2026</t>
  </si>
  <si>
    <t>Teguran Penerapan Aspek Keselamatan dan Kesehatan Kerja ("K3") Proyek Greenfield Jatiluhur Hilir</t>
  </si>
  <si>
    <t>4407/KU.01.08/EKST/IX/2026</t>
  </si>
  <si>
    <t>Permohonan Pembayaran atas Pemanfaatan Lahan milik PPPK Kemayoran untuk Pembangunan Reservoir Kebon Kosong Project SPAM Jatiluhur Hilir</t>
  </si>
  <si>
    <t>PAM JAYA meminta ABJ untuk:
(a) Melakukan pembayaran atas pemanfaatan lahan sesuai Amandemen &amp; Perjanjian Kerja Sama Bundling, paling lambat 29 September 2026.
(b) Menyampaikan bukti pembayaran ke PAM JAYA maksimal 3 hari setelah pembayaran dilakukan.
(c) Memastikan pemenuhan perizinan agar pelaksanaan proyek tidak terlambat/terganggu (kewajiban ABJ).</t>
  </si>
  <si>
    <t>4421/PS.04.04/EKST/IX/2026</t>
  </si>
  <si>
    <t>Teguran Penerapan Aspek Keselamatan dan Kesehatan Kerja ("K3") Proyek Jatiluhur Hilir</t>
  </si>
  <si>
    <t>4420/PS.04.04/EKST/IX/2026</t>
  </si>
  <si>
    <t>4419/PS.04.04/EKST/IX/2026</t>
  </si>
  <si>
    <t>Teguran Penerapan Aspek Keselamatan dan Kesehatan Kerja ("K3") Proyek Jatiluhur Hilir Infil Paket 070 lanjutan, 054 dan 410B Malaka 1,2,3 &amp; Rorotan 11</t>
  </si>
  <si>
    <t>4418/PS.04.04/EKST/IX/2026</t>
  </si>
  <si>
    <t>4500/PS.04.04/EKST/IX/2026</t>
  </si>
  <si>
    <t>4380/PS.04.01/EKST/IX/2026</t>
  </si>
  <si>
    <t>Tanggapan atas Surat ABJ/DIR/EKS/09.26/0972 perihal Pemberitahuan Pelaksanaan Pengurasan Bak Pulsator No. 3 di IPA Pejompongan 2</t>
  </si>
  <si>
    <t>Surat terkait Surat ABJ 0972 – pengurasan Bak Pulsator No. 3 IPA Pejompongan 2:
ABJ melaksanakan pengurasan bak pulsator pada 08 Agustus 2026 (08.00–18.00 WIB), diklaim tanpa mengurangi debit produksi.
Namun data SCADA menunjukkan ABJ menurunkan tekanan distribusi tanpa koordinasi dengan Tim Produksi PAM JAYA, dan target pressure tidak tercapai pada pukul 17.45 &amp; 18.00 WIB.
PAM JAYA menegur ABJ dan meminta: justifikasi penurunan tekanan, mitigasi risiko, serta koordinasi dengan Tim Produksi jika ada gangguan saat pekerjaan pengurasan bak pulsator ke depannya.</t>
  </si>
  <si>
    <t>4499/PS.04.04/EKST/IX/2026</t>
  </si>
  <si>
    <t>Permintaan Rekomendasi atas Tindak Lanjut Program yang Tidak Dapat Dilaksanakan pada Setiap Paket Pekerjaaan Fasilitas Distribusi Baru yang Dijadwalkan Periode Tahun 2025-2026</t>
  </si>
  <si>
    <t>Surat PAM JAYA ke KPI terkait dari 4 paket dengan target Operasi Komersial (Apr 2025 s/d Okt 2026), ditemukan 45 program tidak terlaksana oleh ABJ per cut off 15 Sept 2026 (Paket I: 9, II: 10, III: 17, IV: 9).
PAM JAYA meminta KPI memberikan rekomendasi tindak lanjut atas program yang belum terlaksana.</t>
  </si>
  <si>
    <t>4501/PS.04.01/EKST/IX/2026</t>
  </si>
  <si>
    <t>Surat PAM JAYA ke KPI terkait dari 4 paket dengan target Operasi Komersial (Apr 2025 s/d Okt 2026), ditemukan 45 program tidak terlaksana oleh ABJ per cut off 15 Sept 2026 (Paket I: 9, II: 10, III: 17, IV: 9).
PAM JAYA meminta ABJ atas rencana tindak lanjut untuk program yang belum terlaksana.</t>
  </si>
  <si>
    <t>ABJ/DIR/EKS/09.26/0972</t>
  </si>
  <si>
    <t>Menanggapi surat masuk: 4105/PS.04.04/IX/2026 - Teguran Penerapan Aspek Keselamatan dan Kesehatan Kerja ("K3") Proyek Greenfield Karian-Serpong Hilir; 4106/PS.04.04/IX/2026 - Teguran Penerapan Aspek Keselamatan dan Kesehatan Kerja ("K3") Proyek Buaran Hilir Paket Trunkmain S5</t>
  </si>
  <si>
    <t>Menanggapi surat masuk: 4099/PS.04.04/EKST/IX/2026 - Teguran Penerapan Aspek K3 Proyek Jatiluhur Hilir Infill Paket 148 dan Infil Paket 149; 4100/PS.04.04/EKST/IX/2026 - Teguran Penerapan Aspek K3 Proyek Jatiluhur Hilir Paket Infil HDD Malaka 1 2 dan 3, dan Infil Paket 069; 4103/PS.04.04/EKST/IX/2026 - Teguran Penerapan Aspek K3 Proyek Greenfield Jatiluhur Hilir</t>
  </si>
  <si>
    <t>Menanggapi surat masuk: 4167/PP.01.02/EKST/IX/2026 - Permintaan Tindak Lanjut atas Surat PAM JAYA No. e-83482.PP.01.02 dan Permintaan Rencana Pemenuhan Kewajiban Knowledge Transfer Tanggal Operasi Komersial Fasilitas Distribusi Baru Paket Pekerjaan Keempat - TOK Oktober 2026</t>
  </si>
  <si>
    <t>Menanggapi surat masuk: 4104/PS.04.04/EKST/IX/2026 - Teguran Penerapan Aspek Keselamatan dan Kesehatan Kerja ("K3") Proyek Buaran Hilir Paket Trunkmain P7</t>
  </si>
  <si>
    <t>Permintaan Tindak Lanjut Program yang Tidak Dapat Dilaksanakan pada Setiap Paket Pekerjaaan Fasilitas Distribusi Baru yang Dijadwalkan Periode Tahun 2025-2026</t>
  </si>
  <si>
    <t>ABJ/DIR/EKS/09.26/1203</t>
  </si>
  <si>
    <t>ABJ/DIR/EKS/09.26/1204</t>
  </si>
  <si>
    <t>ABJ/DIR/EKS/09.26/1205</t>
  </si>
  <si>
    <t>ABJ/DIR/EKS/09.26/1206</t>
  </si>
  <si>
    <t>ABJ/DIR/EKS/09.26/1207</t>
  </si>
  <si>
    <t>ABJ/DIR/EKS/09.26/1208</t>
  </si>
  <si>
    <t>ABJ/DIR/EKS/09.26/1209</t>
  </si>
  <si>
    <t>ABJ/DIR/EKS/09.26/1210</t>
  </si>
  <si>
    <t>ABJ/DIR/EKS/09.26/1211</t>
  </si>
  <si>
    <t>ABJ/DIR/EKS/09.26/1212</t>
  </si>
  <si>
    <t>ABJ/DIR/EKS/09.26/1213</t>
  </si>
  <si>
    <t>ABJ/DIR/EKS/09.26/1214</t>
  </si>
  <si>
    <t>ABJ/DIR/EKS/09.26/1215</t>
  </si>
  <si>
    <t>ABJ/DIR/EKS/09.26/1216</t>
  </si>
  <si>
    <t>ABJ/DIR/EKS/09.26/1217</t>
  </si>
  <si>
    <t>ABJ/DIR/EKS/09.26/1218</t>
  </si>
  <si>
    <t>ABJ/DIR/EKS/09.26/1219</t>
  </si>
  <si>
    <t>ABJ/DIR/EKS/09.26/1220</t>
  </si>
  <si>
    <t>ABJ/DIR/EKS/09.26/1221</t>
  </si>
  <si>
    <t>ABJ/DIR/EKS/09.26/1222</t>
  </si>
  <si>
    <t>0016/AAJ/EKS//IX/2026</t>
  </si>
  <si>
    <t>ABJ/DIR/EKS/09.26/1223</t>
  </si>
  <si>
    <t>ABJ/DIR/EKS/09.26/1224</t>
  </si>
  <si>
    <t>ABJ/DIR/EKS/09.26/1225</t>
  </si>
  <si>
    <t>ABJ/DIR/EKS/09.26/1226</t>
  </si>
  <si>
    <t>ABJ/DIR/EKS/09.26/1227</t>
  </si>
  <si>
    <t>ABJ/DIR/EKS/09.26/1228</t>
  </si>
  <si>
    <t>ABJ/DIR/EKS/09.26/1229</t>
  </si>
  <si>
    <t>ABJ/DIR/EKS/09.26/1230</t>
  </si>
  <si>
    <t>ABJ/DIR/EKS/09.26/1231</t>
  </si>
  <si>
    <t>ABJ/DIR/EKS/09.26/1232</t>
  </si>
  <si>
    <t>ABJ/DIR/EKS/09.26/1233</t>
  </si>
  <si>
    <t>ABJ/DIR/EKS/09.26/1234</t>
  </si>
  <si>
    <t>ABJ/DIR/EKS/09.26/1235</t>
  </si>
  <si>
    <t>ABJ/DIR/EKS/09.26/1236</t>
  </si>
  <si>
    <t>ABJ/DIR/EKS/09.26/1237</t>
  </si>
  <si>
    <t>ABJ/DIR/EKS/09.26/1238</t>
  </si>
  <si>
    <t>ABJ/DIR/EKS/09.26/1239</t>
  </si>
  <si>
    <t>0017/AAJ/EKS//IX/2026</t>
  </si>
  <si>
    <t>0018/AAJ/EKS//IX/2026</t>
  </si>
  <si>
    <t>ABJ/DIR/EKS/09.26/1240</t>
  </si>
  <si>
    <t>ABJ/DIR/EKS/09.26/1241</t>
  </si>
  <si>
    <t>ABJ/DIR/EKS/09.26/1242</t>
  </si>
  <si>
    <t>ABJ/DIR/EKS/09.26/1243</t>
  </si>
  <si>
    <t>ABJ/DIR/EKS/09.26/1244</t>
  </si>
  <si>
    <t>ABJ/DIR/SCM/09.26/1245</t>
  </si>
  <si>
    <t>ABJ/DIR/EKS/09.26/1246</t>
  </si>
  <si>
    <t>ABJ/DIR/EKS/09.26/1247</t>
  </si>
  <si>
    <t>ABJ/DIR/EKS/09.26/1248</t>
  </si>
  <si>
    <t>ABJ/DIR/EKS/09.26/1249</t>
  </si>
  <si>
    <t>ABJ/DIR/EKS/09.26/1250</t>
  </si>
  <si>
    <t>ABJ/DIR/EKS/09.26/1251</t>
  </si>
  <si>
    <t>ABJ/DIR/EKS/09.26/1252</t>
  </si>
  <si>
    <t>0019/AAJ/EKS//IX/2026</t>
  </si>
  <si>
    <t>Penjelasan Kondisi Eksternal Penyebab Keterlambatan Pemasangan dan Pengembalian Field Activity (“FA”) Sambungan Langsung (“SL”) as per 18 September 2026</t>
  </si>
  <si>
    <t xml:space="preserve">Angelika </t>
  </si>
  <si>
    <t>Undangan Uji Komisioning SPAM Karian Hilir – JDU+JDB+JDL S006 Pesanggrahan – EZ 11</t>
  </si>
  <si>
    <t>Tanggapan atas Surat PAM JAYA 4078 mengenai Keterlambatan Pelaksanaan Pekerjaan Program Rehabilitasi 46247</t>
  </si>
  <si>
    <t>Permohonan Penegasan Luas Lahan pada Ruang Milik Jalan Tol Becakayu</t>
  </si>
  <si>
    <t>Tanggapan atas Surat PAM JAYA no e-76340 dan e-83580 terkait Permintaan Program Kepastian Kualitas</t>
  </si>
  <si>
    <t xml:space="preserve">Gangguan Tekanan Pompa Distribusi IPA Pejompongan 2 Dampak Rendahnya Level Kelder akibat Gangguan Suplai Air Baku </t>
  </si>
  <si>
    <t>Undangan Uji Komisioning 1 Program SPAM Buaran III Hilir</t>
  </si>
  <si>
    <t>Penyampaian Laporan Penyelesaian Uji Komisioning Project Greenfield – SPAM Karian Serpong Hilir 1 Program</t>
  </si>
  <si>
    <t>Informasi Penolakan Pemasangan Pipa di Area SPAM Jatiluhur Hilir Program PC 054</t>
  </si>
  <si>
    <t>Undangan Uji Komisioning SPAM Karian Hilir – JDU+JDB+JDL S006 Pesanggrahan – EZ 8</t>
  </si>
  <si>
    <t>Penjelasan Kondisi Eksternal Penyebab Keterlambatan Pemasangan dan Pengembalian Field Activity (“FA”) Sambungan Langsung (“SL”) as per 21 September 2026</t>
  </si>
  <si>
    <t>Perbaikan Insidentil Penggantian Sensor Flow Meter Peralatan Produksi IPA Buaran 1</t>
  </si>
  <si>
    <t>WTP Buaran 1</t>
  </si>
  <si>
    <t>Tanggapan Surat PAM Jaya Perihal Teguran Penerapan Aspek K3 Proyek Jatiluhur Hilir 
1. No. 4171/PS.04.04/EKST/IX/2026
2. 4172/PS.04.04/EKST/IX/2026
3. 4394/PS.04.04/EKST/IX/2026
4. 4403/PS.04.04/EKST/IX/2026
5. 4421/PS.04.04/EKST/IX/2026</t>
  </si>
  <si>
    <t>Informasi Penolakan Pemasangan Pipa di Area SPAM Jatiluhur Hilir Program PC 074</t>
  </si>
  <si>
    <t>Informasi Penolakan Pemasangan Pipa di Area SPAM Jatiluhur Hilir Program PC 073</t>
  </si>
  <si>
    <t>DED dan RAB untuk FM IBP Bassura Proyek SPAM Jatiluhur Hilir</t>
  </si>
  <si>
    <t>Pembaharuan DED dan RAB Untuk IBP Pondok Gede Proyek SPAM Buaran 3 Hilir</t>
  </si>
  <si>
    <t>Penyampaian Laporan Penyelesaian Uji Komisioning Project Greenfield – SPAM Jatiluhur Hilir Program P008 Irsan Widjaja</t>
  </si>
  <si>
    <t>Pemberitahuan Penjadwalan Ulang (Reschedule) Target Energize (Penyalaan) dan Penyampaian Sertifikasi Kesiapan Instalasi Internal Fasilitas IBP Bassura</t>
  </si>
  <si>
    <t>DDTC</t>
  </si>
  <si>
    <t>Pemberitahuan Pengakhiran Perjanjian Jasa Pendampingan Pemeriksaan Perpajakan Tahun Pajak 2023</t>
  </si>
  <si>
    <t>Penjelasan Kondisi Eksternal Penyebab Keterlambatan Pemasangan dan Pengembalian Field Activity (“FA”) Sambungan Langsung (“SL”) as per 22 September 2026</t>
  </si>
  <si>
    <t>Tanggapan Surat PAM Jaya No. 4395/PS.04.04/EKST/IX/2026 Perihal Teguran Penerapan Aspek K3 Proyek Buaran Hilir Paket Trunkmain P7</t>
  </si>
  <si>
    <t xml:space="preserve">Tanggapan Surat PAM Jaya No 4418/PS.04.04/EKST/IX/2026 Perihal Teguran Penerapan Aspek Keselamatan dan Kesehatan Kerja K3 Proyek Jatiluhur Hilir Paket Infil 070 lanjutan, 054 dan Malaka 1,2,3 &amp; Rorortan 11
</t>
  </si>
  <si>
    <t xml:space="preserve">Undangan Uji Komisioning Program Rehabilitasi 46114 (Proyek Brownfield) </t>
  </si>
  <si>
    <t>Tanggapan Teguran atas surat PAM JAYA Nomor 4385/PS.04.04/EKST/IX/2026 Ketidakcermatan dalam Penyusunan Dokumen Perencanaan Program Rehabilitasi Tahun 2026 dan Program Percepatan Tahun 2027</t>
  </si>
  <si>
    <t>Penyampaian Laporan Penyelesaian Uji Komisioning SPAM Karian Hilir – JDU+JDB+JDL S006 Pesanggrahan EZ – 11</t>
  </si>
  <si>
    <t>Informasi Penolakan Pemasangan Pipa di Area SPAM Jatiluhur Hilir Program PC 075</t>
  </si>
  <si>
    <t>Informasi Penolakan Pemasangan Pipa di Area SPAM Jatiluhur Hilir Program PC 077</t>
  </si>
  <si>
    <t>Penjelasan Kondisi Eksternal Penyebab Keterlambatan Pemasangan dan Pengembalian Field Activity (“FA”) Sambungan Langsung (“SL”) as per 23 September 2026</t>
  </si>
  <si>
    <t>Tanggapan Surat PAM Jaya Perihal Teguran Penerapan Aspek K3 Proyek Greenfield Karian-Serpong Hilir (No. 4173/PS.04.04/EKST/IX/2026, No. 4393/PS.04.04/EKST/IX/2026, No. 4419/PS.04.04/EKST/IX/2026,  No. 4420/PS.04.04/EKST/IX/2026, No. 4500/PS.04.04/EKST/IX/2026)</t>
  </si>
  <si>
    <t>Pemenuhan Ketentuan Keselamatan, Kesehatan Kerja, dan Lingkungan</t>
  </si>
  <si>
    <t>Penyampaian Laporan Penyelesaian Uji Komisioning Project Greenfield – SPAM Jatiluhur Hilir Program Kampung Muka</t>
  </si>
  <si>
    <t>Permohonan Izin Penempatan Jaringan Pipa Air Bersih di Lingkungan Yayasan Harapan Kita</t>
  </si>
  <si>
    <t xml:space="preserve">Penyampaian Dokumen Pendukung Program Konstruksi SPAM Buaran Hilir – IBP Pondok Gede	</t>
  </si>
  <si>
    <t>Penyampaian Dokumen Pendukung Program Konstruksi SPAM Buaran Hilir – EFM IBP Basura</t>
  </si>
  <si>
    <t>Penyampaian Laporan Penyelesaian Uji Komisioning Project Greenfield – SPAM Jatiluhur Hilir Program PC 074</t>
  </si>
  <si>
    <t>Penjelasan Kondisi Eksternal Penyebab Keterlambatan Pemasangan dan Pengembalian Field Activity (“FA”) Sambungan Langsung (“SL”) as per 24 September 2026</t>
  </si>
  <si>
    <t>KPP PMA V</t>
  </si>
  <si>
    <t>Permintaan Data SPT PPN</t>
  </si>
  <si>
    <t>Brenda</t>
  </si>
  <si>
    <t>Surat Pajak (Pendampingan)</t>
  </si>
  <si>
    <t>Gangguan Operasional di IPA Buaran 3 Tanggal 22 September 2026</t>
  </si>
  <si>
    <t>Undangan Uji Komisioning SPAM Jatiluhur Hilir – IBP Basura</t>
  </si>
  <si>
    <t>Penyampaian Draft BASTO Tahap 1</t>
  </si>
  <si>
    <t>Undangan Uji Komisioning SPAM Karian Hilir – JDU+JDB+JDL 6 Paket S006 Pesanggrahan</t>
  </si>
  <si>
    <t>Pengadaan karung jumbo bag kapasitas 1 ton</t>
  </si>
  <si>
    <t>Tasya</t>
  </si>
  <si>
    <t>Undangan Uji Komisioning SPAM Jatiluhur Hilir S001 RW 06 Pejaten Timur</t>
  </si>
  <si>
    <t>Penjelasan Kondisi Eksternal Penyebab Keterlambatan Pemasangan dan Pengembalian Field Activity (“FA”) Sambungan Langsung (“SL”) as per 25 September 2026</t>
  </si>
  <si>
    <t xml:space="preserve">PT. Bestindo Putra Mandiri </t>
  </si>
  <si>
    <t>Penyampaian Jadwal Program Rehabilitasi (Cyclical Maintenance) Tahun 2026</t>
  </si>
  <si>
    <t>Permohonan Mekanisme Serah Terima Operasi untuk Fasilitas Distribusi Baru (FDB) yang Telah Dialirkan sebelum BAST</t>
  </si>
  <si>
    <t>Lusian</t>
  </si>
  <si>
    <t>Informasi Penolakan Pemasangan Pipa di Area SPAM Jatiluhur Hilir Program Infil S001 RW 06 Pejaten Timur</t>
  </si>
  <si>
    <t>Undangan Uji Komisioning SPAM Karian Hilir - TMPSG 03</t>
  </si>
  <si>
    <t>Tindak Lanjut atas Surat PAM JAYA No.4522/PS.04.04/EKST/IX/2026</t>
  </si>
  <si>
    <t>KPP PMA 5 Kalibatan</t>
  </si>
  <si>
    <t>Balasan Pemeriksaan SPT 2023</t>
  </si>
  <si>
    <t/>
  </si>
  <si>
    <t>Menanggapi surat masuk: 4078/PS.04.04/EKST/VIII/2026 - Teguran atas Keterlambatan Pelaksanaan Program Rehabilitasi Tahun 2026</t>
  </si>
  <si>
    <t>Menanggapi surat masuk: e-76340/PS.04.06 - Permintaan Program Kepastian Kualitas terkait Kualitas Pekerjaan pada Proyek Bundling; Menanggapi surat masuk: e-83580/PP.01.05 - Permintaan Tindak Lanjut atas Surat PAM JAYA No. e-76340/PS.04.06 perihal Permintaan Program Kepastian Kualitas terkait Kualitas Pekerjaan pada Proyek Bundling</t>
  </si>
  <si>
    <t>Menanggapi surat masuk: 4171/PS.04.04/EKST/IX/2026 - Teguran Penerapan Aspek Keselamatan dan Kesehatan Kerja ("K3") Proyek Jatiluhur Hilir; Menanggapi surat masuk: 4172/PS.04.04/EKST/IX/2026 - Teguran Penerapan Aspek Keselamatan dan Kesehatan Kerja ("K3") Proyek Infil Jatiluhur Hilir Paket Infil 069; Menanggapi surat masuk: 4394/PS.04.04/EKST/IX/2026 - Teguran Penerapan Aspek Keselamatan dan Kesehatan Kerja ("K3") Proyek Jatiluhur Hilir Paket Infil Malaka 1 2 dan 3, Rorotan 9 dan paket 077; Menanggapi surat masuk: 4403/PS.04.04/EKAT/IX/2026 - Teguran Penerapan Aspek Keselamatan dan Kesehatan Kerja ("K3") Proyek Greenfield Jatiluhur Hilir; Menanggapi surat masuk: 4421/PS.04.04/EKST/IX/2026 - Teguran Penerapan Aspek Keselamatan dan Kesehatan Kerja ("K3") Proyek Jatiluhur Hilir</t>
  </si>
  <si>
    <t>Menanggapi surat masuk: 4395/PS.04.04/EKST/IX/2026 - Teguran Penerapan Aspek Keselamatan dan Kesehatan Kerja ("K3") Proyek Buaran Trunkmain Paket P7</t>
  </si>
  <si>
    <t>Menanggapi surat masuk: 4418/PS.04.04/EKST/IX/2026 - Teguran Penerapan Aspek Keselamatan dan Kesehatan Kerja ("K3") Proyek Jatiluhur Hilir Infil Paket 070 lanjutan, 054 dan 410B Malaka 1,2,3 &amp; Rorotan 11</t>
  </si>
  <si>
    <t>Menanggapi surat masuk: 4385/PS.04.04/EKST/IX/2026 - Teguran atas Tidak Cermatnya PT ABJ dalam Penyusunan Dokumen Perencanaan Program Rehabilitasi Tahun 2026 dan Program Percepatan Tahun 2027</t>
  </si>
  <si>
    <t>(i) 4173/PS.04.04/EKST/IX/2026
(ii) 4393/PS.04.04/EKST/IX/2026
(iii) 4419/PS.04.04/EKST/IX/2026 
(iv) 4420/PS.04.04/EKST/IX/2026
(v) 4500/PS.04.04/EKST/IX/2026</t>
  </si>
  <si>
    <t>4522/PS.04.04/EKST/IX/2026</t>
  </si>
  <si>
    <t>385/SCI-KPI/IX/2026</t>
  </si>
  <si>
    <t>Tanggapan atas Surat PT Air Bersih Jakarta No. ABJ/DIR/EKS/09.26/1200 Tentang Penyampaian Laporan Penyelesaian Uji Komisioning Project Greenfield – SPAM Karian Serpong Hilir 2 Program</t>
  </si>
  <si>
    <t>4398/PS.04.01/EKST/IX/2026</t>
  </si>
  <si>
    <t>Permintaan Tindak Lanjut Pembangunan Jaringan Pipa Pendukung Sistem DC Semanan SPAM Karian Serpong Hilir</t>
  </si>
  <si>
    <t>384/SCI-KPI/IX/2026</t>
  </si>
  <si>
    <t>Tanggapan atas Surat PT Air Bersih Jakarta No. ABJ/DIR/EKS/09.26/1180 Tentang Penyampaian Laporan Penyelesaian Uji Komisioning Project Greenfield – SPAM Karian Serpong Hilir 9 Program</t>
  </si>
  <si>
    <t>Teguran Pemenuhan Kewajiban Penyelesaian Paket Pekerjaaan Keempat Proyek Greenfield Pada Saat Tanggal Operasi Komersial atau 5 Oktober 2026</t>
  </si>
  <si>
    <t>4546/PS.04.04/EKST/IX/2026</t>
  </si>
  <si>
    <t>1186-PS.04.04-EKST-III-2026
ABJ/DIR/EKS/03.26/0216
ABJ/DIR/EKS/03.26/0314
ABJ/DIR/EKS/05.26/0494</t>
  </si>
  <si>
    <t>4521/PS.04.04/EKST/IX/2026</t>
  </si>
  <si>
    <t>4520/PS.04.04/EKST/IX/2026</t>
  </si>
  <si>
    <t>Teguran Penerapan Aspek Keselamatan dan Kesehatan Kerja ("K3") Proyek Jatiluhur Hilir Infil Paket 070 Rorotan 9, Malaka 1,2,3 &amp; Rorotan 11 dan 077</t>
  </si>
  <si>
    <t>388/SCI-KPI/IX/2026</t>
  </si>
  <si>
    <t>Tanggapan atas Surat PT Air Bersih Jakarta No. ABJ/DIR/EKS/09.26/1168 Tentang Penyampaian Laporan Penyelesaian Uji Komisioning SPAM Karian Hilir – JDU+JDB+JDL S006 Pesanggrahan EZ-10</t>
  </si>
  <si>
    <t>389/SCI-KPI/IX/2026</t>
  </si>
  <si>
    <t>Tanggapan atas Surat PT Air Bersih Jakarta No. ABJ/DIR/EKS/09.26/1163 perihal Penyampaian Laporan Penyelesaian Uji Komisioning Project Greenfield – SPAM Jatiluhur Hilir Program PC 056 Jl Pulo Gundul.</t>
  </si>
  <si>
    <t>390/SCI-KPI/IX/2026</t>
  </si>
  <si>
    <t>Tanggapan atas Surat PT Air Bersih Jakarta No. ABJ/DIR/EKS/09.26/1166 perihal Penyampaian Laporan Penyelesaian Uji Komisioning Project Greenfield – SPAM Jatiluhur Hilir Program S010 Puskesmas Pembantu Mampang Prapatan.</t>
  </si>
  <si>
    <t>386/SCI-KPI/IX/2026</t>
  </si>
  <si>
    <t>Rekomendasi KPI Terhadap Alur Proses Pekerjaan Untuk Peristiwa Substitusi</t>
  </si>
  <si>
    <t>392/SCI-KPI/IX/2026</t>
  </si>
  <si>
    <t>Hasil Pemeriksaan KPI Atas Dokumen Metode Hydrostatic Test IBP Basura</t>
  </si>
  <si>
    <t>391/SCI-KPI/IX/2026</t>
  </si>
  <si>
    <t>Tanggapan atas Surat PT Air Bersih Jakarta No. ABJ/DIR/EKS/09.26/1193 Perihal Penyampaian Laporan Penyelesaian Uji Komisioning Project Greenfield – SPAM Buaran 3 Hilir Program PC 161 JDU</t>
  </si>
  <si>
    <t>393/SCI-KPI/IX/2026</t>
  </si>
  <si>
    <t>Tanggapan atas Surat PT Air Bersih Jakarta No. ABJ/DIR/EKS/09.26/1210 Tentang Penyampaian Laporan Penyelesaian Uji Komisioning SPAM Karian Serpong Hilir 1 Program</t>
  </si>
  <si>
    <t>394/SCI-KPI/IX/2026</t>
  </si>
  <si>
    <t>395/SCI-KPI/IX/2026</t>
  </si>
  <si>
    <t>Tanggapan atas Surat PT Air Bersih Jakarta No. ABJ/DIR/EKS/09.26/1228 Tentang Penyampaian Laporan Penyelesaian Uji Komisioning SPAM Karian Hilir – JDU+JDB+JDL S006 Pesanggrahan EZ – 11</t>
  </si>
  <si>
    <t>e-85955/PS.03.05</t>
  </si>
  <si>
    <t>Tanggapan surat ABJ/DIR/EKS/04.26/0348 Perihal : Gangguan Operasional IPA Buaran 1 Tanggal 21 Maret 2026</t>
  </si>
  <si>
    <t>4532/PS.04.04/EKST/IX/2026</t>
  </si>
  <si>
    <t>Teguran atas pelaksanaan pemenuhan perizinan proyek bundling TOK 5 Oktober 2026</t>
  </si>
  <si>
    <t>4568/PS.04.04/EKSI/IX/2026</t>
  </si>
  <si>
    <t>4523/PS.04.04/EKST/IX/2026</t>
  </si>
  <si>
    <t>Teguran Keras Penerapan Aspek Keselamatan dan Kesehatan Kerja ("K3") Proyek Greenfield Jatiluhur Hilir</t>
  </si>
  <si>
    <t>4550/PS.04.04/EKST/IX/2026</t>
  </si>
  <si>
    <t>Teguran atas Keterlambatan Penyampaian Dokumen Persyaratan Penyelesaian Proyek Greenfield atas seluruh Pekerjaan Fasilitas Distribusi Baru Yang Dijadwalkan untuk Paket Pekerjaan Keempat Tanggal Operasi Komersial 5 Oktober 2026</t>
  </si>
  <si>
    <t>4586/PS.04.01/EKST/IX/2026</t>
  </si>
  <si>
    <t>Tanggapan Surat PT ABJ No. ABJ/DIR/EKS/08.26/0981 Perihal Usulan Tindak Lanjut Calon Pelanggan Sambungan Baru Infill Ad Hос</t>
  </si>
  <si>
    <t>4647/PS.04.01/EKST/IX/2026</t>
  </si>
  <si>
    <t>Permintaan Kelengkapan Dokumen atas Permohonan Sewa Infrastruktur pada Satuan Kerja BBWS Pekerjaan Jenderal Citarum Umum Sumber Kementerian Direktorat Daya Air</t>
  </si>
  <si>
    <t>4388/PA.00.12/EKST/IX/2026</t>
  </si>
  <si>
    <t>Tanggapan atas surat ABJ no. ABJ/DIR/EKS/08.26/1074 perihal Penyampaian Surat Perhimpunan Bantuan Hukum Lembaga Investigasi Negara Nomor 25/PBH-LIN/VIII/2026</t>
  </si>
  <si>
    <t>4660/PS.04.02/EKST/IX/2026</t>
  </si>
  <si>
    <t>Permohonan Pembayaran atas Pemanfaatan Lahan milik Dinas Barang Tidak Bergerak TNI AU untuk Pembangunan Inline Booster Pump (IBP) Pondok Gede SPAM Buaran Hilir</t>
  </si>
  <si>
    <t>4681/PS.04.01/EKST/IX/2026</t>
  </si>
  <si>
    <t>Permintaan Rekomendasi KPI atas Surat PT ABJ No.ABJ/DIR/EKS/08.26/1012 perihal Permohonan Persetujuan Detail Engineering Design (DED) dan Rencana Anggaran Biaya RAB) Fasilitas Gedung CM Sementara</t>
  </si>
  <si>
    <t>4621/PS.04.04/EKST/IX/2026</t>
  </si>
  <si>
    <t>4622/PS.04.04/EKST/IX/2026</t>
  </si>
  <si>
    <t>3821/PS.04.01/EKSI/VIII/2026</t>
  </si>
  <si>
    <t>Permintaan Pembaharuan Program Konstruksi</t>
  </si>
  <si>
    <t>ABJ 0990</t>
  </si>
  <si>
    <t xml:space="preserve">ABJ/DIR/EKS/01.26/0032 </t>
  </si>
  <si>
    <t>ABJ/DIR/EKS/DIR/03.26/0325</t>
  </si>
  <si>
    <t>ABJ26 0675</t>
  </si>
  <si>
    <t>ABJ26 1017</t>
  </si>
  <si>
    <t>Kebocoran pipa sampling online analyzer di Buaran 1 mengganggu SCADA (data pH air curah) pukul 21.45–22.15 WIB, normal kembali 22.30 WIB. Data manual ABJ menunjukkan kualitas air curah tetap sesuai spesifikasi. PAM JAYA MENYETUJUI pengecualian Denda Kegagalan Kinerja.</t>
  </si>
  <si>
    <t>Inspeksi K3 15 Sep 2026. Temuan: stiker belum sesuai kesepakatan; housekeeping tanah galian; pengaman galian tidak sesuai standar PAM JAYA; rambu belum lengkap; tidak ada flagman.</t>
  </si>
  <si>
    <t>Inspeksi K3 15 Sep 2026. Temuan: pit galian tidak memperhatikan aspek lingkungan; proteksi galian tidak standar; kerapian area; rambu belum lengkap; flagman tidak memadai (1 personel); pekerja tanpa APD; pengawasan kontraktor tidak berkala; bekas galian belum dirapikan.</t>
  </si>
  <si>
    <t>Inspeksi K3 11–12 Sep 2026. Temuan: proteksi galian belum standar; kerapian area; rambu belum lengkap; insiden kendaraan amblas di area kerja akibat ketidakpatuhan K3.</t>
  </si>
  <si>
    <t xml:space="preserve">Hasil monitoring dashboard 3 Sep 2026: IPPJU 97 terbit, 5 upload Jakevo, 3 tidak perlu; Crossing Sungai BBWS Cilcis: 1 pemenuhan data, 2 tunggu survei, 5 proses rekomtek, 1 terbit; Crossing Kali Jakarta (SDA DKI): 2 tunggu survei UP4, 4 proses SSRD, 35 proses rekomtek, 12 rekomtek terbit; Crossing Tol 2 terbit; Crossing Rel KA 2 terbit. </t>
  </si>
  <si>
    <t>Inspeksi K3 16 Sep 2026. Temuan: pit galian tidak memperhatikan aspek lingkungan; pengaman galian tidak standar PAM JAYA; kerapian area; rambu belum lengkap; bekas galian belum dirapikan; minim proteksi pada pit reinstatement.</t>
  </si>
  <si>
    <t>Inspeksi K3 15 Sep 2026. Temuan: barrier tidak sesuai standar PAM JAYA; pekerja tanpa APD; galian manual boring &gt;1,5 m tanpa turap; kerapian area; rambu belum lengkap.</t>
  </si>
  <si>
    <t>Tindak lanjut notulen rapat 19 Jun 2026 (Pasal 14.7 &amp; 14.8 A&amp;R Induk). Rekomendasi substitusi Reservoir PJP2 sudah via Surat KPI 294 (10 Jun 2026). KPI setuju usulan ABJ: Reservoir 4.000 m3 (budget Brownfield, alur Greenfield, aset ABJ); Reservoir 6.000 m3 (GF/GF, ABJ); Relokasi Gedung CM (GF/GF, PAM JAYA); Relokasi Gardu PLN (GF/GF, PAM JAYA); Pengawasan Proyek (GF/GF).</t>
  </si>
  <si>
    <t>Hasil pemeriksaan KPI atas Laporan Penyelesaian Uji Komisioning (Surat ABJ No. 1168 tgl 15 Sep 2026) untuk S006 Pesanggrahan EZ-10: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</si>
  <si>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1163 tgl 15 Sep 2026) untuk PC 056 Jl Pulo Gundul: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 (Nomor di lampiran tertulis VIII/2026)</t>
  </si>
  <si>
    <t>Hasil pemeriksaan KPI atas Laporan Penyelesaian Uji Komisioning (Surat ABJ No. 1166 tgl 15 Sep 2026) untuk S010 Puskesmas Pembantu Mampang Prapatan: dokumen lengkap (BA Uji Komisioning, Uji Fungsi, Uji Hidrostatik ≥7,5 bar/penurunan maks 0,02 bar, Flushing &amp; Desinfeksi – hasil lab memenuhi Permenkes 2/2023). Dinyatakan LOLOS, dapat dilanjutkan ke tahap MC 100. Catatan: 1 unit gate valve DN80 terpasang &amp; berfungsi; flushing pakai air tangki.</t>
  </si>
  <si>
    <t>Hasil pemeriksaan KPI atas Laporan Penyelesaian Uji Komisioning (Surat ABJ No. 1193 tgl 17 Sep 2026): dokumen MC-0, test pit, uji hidrostatis (lulus, data logger tersedia), flushing &amp; desinfeksi, uji fungsi lengkap. Dinyatakan LOLOS, dapat dilanjutkan ke tahap MC 100.</t>
  </si>
  <si>
    <t>Usulan ABJ hydrotest 1x tekanan operasional (4 bar) DITOLAK. KPI merekomendasikan tetap sesuai PKS &amp; kesepakatan: 7,5 bar untuk semua ukuran pipa; holding 24 jam tekanan ringan lalu 7,5 bar selama 2 jam (toleransi 0,02 bar). Dasar: valve eksisting PN10 mampu menahan 7,5 bar; pompa shut-off s.d. 6,5 bar. Workflow commissioning harus mengacu PKS; perubahan SOP wajib persetujuan tertulis PAM JAYA (Lampiran 5).</t>
  </si>
  <si>
    <t>Hasil pemeriksaan KPI atas Laporan Penyelesaian Uji Komisioning (Surat ABJ No. 1210 tgl 21 Sep 2026) untuk B020 Distribusi Daan Mogot: dokumen lengkap (BA Uji Komisioning, Uji Fungsi, Uji Hidrostatik ≥7,5 bar/penurunan maks 0,02 bar, Flushing &amp; Desinfeksi – hasil lab memenuhi Permenkes 2/2023). Dinyatakan LOLOS, dapat dilanjutkan ke tahap MC 100.</t>
  </si>
  <si>
    <t>Hasil pemeriksaan KPI atas Laporan Penyelesaian Uji Komisioning (Surat ABJ No. 1192 tgl 17 Sep 2026) untuk P004 Jl Kota Bambu Utara IV: dokumen lengkap (BA Uji Komisioning, Uji Fungsi, Uji Hidrostatik ≥7,5 bar/penurunan maks 0,02 bar, Flushing &amp; Desinfeksi – hasil lab memenuhi Permenkes 2/2023). Dinyatakan LOLOS, dapat dilanjutkan ke tahap MC 100. Catatan: tidak ada pemasangan gate valve operasional; flushing pakai air eksisting.</t>
  </si>
  <si>
    <t>Hasil pemeriksaan KPI atas Laporan Penyelesaian Uji Komisioning (Surat ABJ No. 1228 tgl 22 Sep 2026) untuk S006 Pesanggrahan EZ-11: dokumen lengkap (BA Uji Komisioning, Uji Fungsi, Uji Hidrostatik ≥7,5 bar/penurunan maks 0,02 bar, Flushing &amp; Desinfeksi – hasil lab memenuhi Permenkes 2/2023). Dinyatakan LOLOS, dapat dilanjutkan ke tahap MC 100.</t>
  </si>
  <si>
    <t>DP3 wajib via BIM maks. 5 hari kerja setelah MC 100 (Lampiran 25). Temuan: 28 sub program sudah MC 100; baru 12 DP3 diterima, 11 di antaranya melewati SLA; 16 DP3 belum disampaikan (6 sudah lewat SLA). Berpotensi menunda BAPP Sub-Proyek sebelum TOK. Risiko denda keterlambatan TOK (Pasal 10.6, maks 5% nilai pekerjaan). Lampiran: status DP3 per sub program.</t>
  </si>
  <si>
    <t>Menindaklanjuti Surat Kementerian PU PS0301-AV/964 (20 Okt 2025) atas usulan sewa BMN (tanah untuk jalan nasional) untuk intake Buaran 3 Hulu. PAM JAYA diminta melengkapi: usulan faktor penyesuai sewa (dgn pertimbangan instansi teknis), proposal/studi kelayakan (rencana usaha, operasional, keuangan, desain &amp; layout bangunan), dan surat rekomendasi kelayakan dari instansi teknis.</t>
  </si>
  <si>
    <t>Pihak terkait menawarkan penyelesaian pemanfaatan tanah untuk jaringan pipa SPAM Buaran Hulu STA 550 dengan sewa Rp 90.000.000/tahun, jangka 30 tahun, evaluasi &amp; pembaruan tiap 10 tahun.</t>
  </si>
  <si>
    <t>Disbtbau TNI AU menagih sewa ke Kas Umum Negara periode 2026 sebesar Rp 125.000.000 (Invoice 1, 22 Sep 2026) untuk penempatan &amp; pengoperasian IBP beserta jaringan pipa di Lanud Halim. Biaya ini menjadi tanggungan ABJ (Pasal 5.4(n) A&amp;R Induk, 5.4(f) A&amp;R Greenfield). Pembayaran via e-Billing Simponi PNBP (K/L 012, Eselon I 24, Satker 686005, MAP 425131).</t>
  </si>
  <si>
    <t>Ditujukan ke KPI (ABJ hanya tembusan). Kronologi: Surat ABJ 0863 (17 Jul) relokasi Gedung CM &amp; pembuangan tanah galian Reservoir D; survei lapangan 13 Agu; Surat ABJ 1012 (10 Agu) mohon persetujuan DED &amp; RAB. PAM JAYA menegaskan: keamanan area eks rumah dinas memakai personel eksisting IPA PJP2 (tidak perlu pengadaan jasa keamanan); pagar area eks rumah dinas bersifat permanen (Surat PAM JAYA 2352).</t>
  </si>
  <si>
    <t>Suplai air curah SPAM Karian-Serpong (jadwal Lampiran 24 A&amp;R Greenfield: April 2027) terlambat menurut Surat PUPR 751, belum ada kepastian. Mengacu Pergub 48/2025 &amp; Rencana Bisnis PAM JAYA 2025–2029, PAM JAYA menargetkan IPA baru: IPA Semanan 200 lps, IPA Condet 1.000 lps, IPA Polor 1.500 lps. (Menjawab Surat ABJ 0821 tgl 7 Okt 2025 yg meminta arahan program konstruksi terkait suplai Karian-Serpong.)</t>
  </si>
  <si>
    <t>Temuan inspeksi K3 tanggal 16 September 2026. Temuan : Pagar Proyek Daur Ulang (PPDU) belum sesuai standar PAM JAYA; APD; Galian; Rambu K3; Papan informasi proyek belum ada</t>
  </si>
  <si>
    <t>PMO NC - Angelika</t>
  </si>
  <si>
    <t>PMO Infill - Ervin</t>
  </si>
  <si>
    <t>PMO TM - Jusman/A. Yudi</t>
  </si>
  <si>
    <t xml:space="preserve">4623/PS.04.04/EKST/IX/2026  </t>
  </si>
  <si>
    <t>LOKASI TEMUAN
1. Paket TMPSG05 STA 2800, Jl. Ululjami raya
2. Paket TMPSG05 STA 1600, Jl. Ululjami raya
3. Paket TMPSG05 STA 1750, Jl. Ululjami raya
4. Paket TMPSG05 STA 1250 dan 1050, Jl. Ululjami raya
5. Paket TMPSG05 STA 800, Jl. Ululjami raya
6. Paket TMPSG05 STA 300 dan 500, Jl. Ululjami raya
7. Paket TMPSG05 STA 500-800, Jl. Ululjami raya</t>
  </si>
  <si>
    <t xml:space="preserve">399/SCI-KPI/IX/2026 </t>
  </si>
  <si>
    <t>Tanggapan atas Surat PT Air Bersih Jakarta No. ABJ/DIR/EKS/09.26/1234 Tentang Penyampaian Laporan Penyelesaian Uji Komisioning Project Greenfield – SPAM Jatiluhur Hilir Program Kampung Muka</t>
  </si>
  <si>
    <t xml:space="preserve">398/SCI-KPI/IX/2026 </t>
  </si>
  <si>
    <t>Tanggapan atas Surat PT Air Bersih Jakarta No. ABJ/DIR/EKS/09.26/1220 perihal Penyampaian Laporan Penyelesaian Uji Komisioning Project Greenfield – SPAM Jatiluhur Hilir Program P008 Irsan Widjaja</t>
  </si>
  <si>
    <t>INFORMASI mengenai balasan dari surat PAM nomor 4169/PS.04.04/EKST/IX/2026 tanggal 2 September 2026 perihal Pemenuhan Ketentuan Pasal 4.2 huruf (o) Perjanjian KPI</t>
  </si>
  <si>
    <t xml:space="preserve">KPI mengirimkan dokumen-dokumen yang diminta sebagai berikut:
1.	Struktur Organisasi KPI termutakhir. 
2.	List Personel KPI termutakhir.
3.	Curriculum Vitae (CV) dan Sertifikat Keahlian dari masing-masing personel yang bertugas.
detailnya terlampir di SF berikut ; https://1drv.ms/f/c/2e57f0ada4476aa3/IgAvYbeoeoIjQZ-rd7Or3iAWATU52A_ZmHpqc7KXK-HeGb0?e=cM3Myx
</t>
  </si>
  <si>
    <t xml:space="preserve">4690/PS.04.04/EKSI/IX/2026 </t>
  </si>
  <si>
    <t>teguran atas insiden banjir/genangan akibat pekerjaan interkoneksi JDU–JDB–JDL dan meminta ABJ melakukan investigasi akar masalah, menyusun serta melaksanakan tindakan perbaikan dan pencegahan, melakukan pengecekan sarana secara berkala, meningkatkan kehati-hatian dan respons terhadap insiden, memastikan kejadian tidak terulang, serta menyampaikan dokumentasi sebelum dan sesudah perbaikan.</t>
  </si>
  <si>
    <t>4766/PS.04.01/EKST/1X/2026</t>
  </si>
  <si>
    <t xml:space="preserve">4689/PS.04.04/EKSI/IX/2026 </t>
  </si>
  <si>
    <t>Teguran Pelaksanaan Pekerjaan Pemasangan Pipa Yang Tidak Sesuai Standar pada Trunkmain P7 dan S5 SPAM Buaran III Hilir</t>
  </si>
  <si>
    <t>teguran atas pelaksanaan pekerjaan pemasangan pipa Trunkmain P7 dan S5 yang mengubah metode menjadi open cut tanpa menyampaikan Justifikasi Teknis dan Finansial terlebih dahulu, serta meminta ABJ menghentikan sementara pekerjaan DN 800 open cut, melakukan evaluasi internal, menyampaikan corrective &amp; preventive action, dan memastikan setiap perubahan pekerjaan mendapat justifikasi serta persetujuan sesuai ketentuan PKS Bundling</t>
  </si>
  <si>
    <t xml:space="preserve">4080/PS.04.01/EKST/VIII/2026 </t>
  </si>
  <si>
    <t>Permintaan Klarifikasi terhadap Perbedaan Ukuran Material Pada Program Rehabilitasi 46331</t>
  </si>
  <si>
    <t>ABJ diminta mengklarifikasi perbedaan ukuran material antara desain MC-0 dan kondisi aktual pada Program Rehabilitasi 46331, serta melengkapi dokumen factory, metode handling, justifikasi teknis dan finansial, perhitungan dalam BIM, serta memastikan proses quality control dan pemeriksaan material on-site sesuai ketentuan</t>
  </si>
  <si>
    <t xml:space="preserve">4668/PS.04.04/EKST/IX/2026 </t>
  </si>
  <si>
    <t>4551/PS.04.01/EKST/IX/2026</t>
  </si>
  <si>
    <t>ABJ diminta menindaklanjuti kewajiban Knowledge Transfer kepada karyawan PAM JAYA sesuai PKS Greenfield, memberikan klarifikasi atas Surat ABJ 1064, serta memenuhi seluruh permintaan yang telah disampaikan melalui Surat PAM JAYA 4167 dan e-83482</t>
  </si>
  <si>
    <t xml:space="preserve">4669/PS.04.04/EKST/IX/2026  </t>
  </si>
  <si>
    <t>Teguran atas Keterlambatan Penyampaian Dokumen Persyaratan Penyelesaian Proyek Greenfield atas seluruh Pekerjaan Fasilitas Distribusi Baru Yang Dijadwalkan untuk Paket Pekerjaan Kedua Tanggal Operasi Komersial 5 Oktober 2025</t>
  </si>
  <si>
    <t>Teguran atas atas keterlambatan penyampaian DP3 untuk pekerjaan Fasilitas Distribusi Baru TOK 5 Oktober 2025, di mana dari 82 subprogram yang telah MC 100, baru 81 DP3 disampaikan dan 54 di antaranya melewati SLA. ABJ diminta segera menyelesaikan seluruh pekerjaan, menyampaikan 1 DP3 yang masih tertunda melalui BIM, serta memastikan tidak terjadi keterlambatan penyelesaian pekerjaan.</t>
  </si>
  <si>
    <t xml:space="preserve">4670/PS.04.04/EKST/IX/2026 </t>
  </si>
  <si>
    <t>Teguran atas Keterlambatan Penyampaian Dokumen Persyaratan Penyelesaian Proyek Greenfield atas seluruh Pekerjaan Fasilitas Distribusi Baru Yang Dijadwalkan untuk Paket Pekerjaan Ketiga Tanggal Operasi Komersial 5 April 2026</t>
  </si>
  <si>
    <t>Teguran atas keterlambatan penyampaian DP3 untuk pekerjaan Fasilitas Distribusi Baru TOK 5 April 2026, di mana dari 71 subprogram yang telah MC 100, baru 70 DP3 disampaikan dan 43 di antaranya melewati SLA. ABJ diminta menyelesaikan seluruh pekerjaan, segera menyampaikan 1 DP3 yang masih tertunda melalui BIM, serta memastikan tidak terjadi keterlambatan penyelesaian pekerjaan TOK 5 April 2026.</t>
  </si>
  <si>
    <t xml:space="preserve">4654/PS.04.04/EKST/IX/2026 </t>
  </si>
  <si>
    <t>LOKASI TEMUAN
1. Paket PC 146, Lokasi JL Raden Inten, Jakarta timur</t>
  </si>
  <si>
    <t xml:space="preserve">4653/PS.04.04/EKSI/IX/2026  </t>
  </si>
  <si>
    <t>LOKASI TEMUAN
1. Proyek Pembangunan gedung workshop HC&amp;GS area</t>
  </si>
  <si>
    <t>4604/PS.04.01/EKST/IX/2026</t>
  </si>
  <si>
    <t xml:space="preserve">4772/PS.04.01/EKST/IX/2026 </t>
  </si>
  <si>
    <t>Permintaan Pemenuhan Kewajiban Penyelesaian Project Greenfield</t>
  </si>
  <si>
    <t>Teguran atas ketidaksesuaian pelaksanaan Seluruh Paket Pekerjaan dengan dokumen pendukung, dan meminta ABJ menyelesaikan seluruh pekerjaan serta temuan/ketidaksesuaian, mengidentifikasi kendala dan mitigasi, memastikan kualitas pekerjaan, melengkapi dokumen untuk proses tagihan, serta memperbarui progress pekerjaan setiap minggu</t>
  </si>
  <si>
    <t xml:space="preserve">4652/PS.04.04/EKST/IX/2026 </t>
  </si>
  <si>
    <t>Teguran atas ketidaksesuaian pelaksanaan pekerjaan Fasilitas Distribusi Baru TOK 5 Oktober 2026 dengan dokumen pendukung, dan meminta ABJ menyelesaikan seluruh pekerjaan serta temuan, mengidentifikasi kendala dan mitigasi, memastikan kualitas pekerjaan, melengkapi dokumen untuk proses tagihan, serta memperbarui progress pekerjaan setiap minggu.</t>
  </si>
  <si>
    <t xml:space="preserve">402/SCI-KPI/IX/2026 </t>
  </si>
  <si>
    <t>Tanggapan atas Surat PT Air Bersih Jakarta No. ABJ/DIR/EKS/09.26/1259 Tentang Penyampaian Laporan Penyelesaian Uji Komisioning SPAM Karian Hilir – JDU+JDB+JDL 4 Paket.</t>
  </si>
  <si>
    <t xml:space="preserve">401/SCI-KPI/IX/2026 </t>
  </si>
  <si>
    <t>Hasil Pemeriksaan KPI Atas Dokumen Rencana Mutu dan ITP IBP Bassura.</t>
  </si>
  <si>
    <t>ABJ diminta melengkapi dan memperbaiki RMK serta ITP IBP Bassura sebagai dasar Uji Commissioning, mencakup informasi proyek, jadwal dan metode kerja, rencana inspeksi dan pengujian, prosedur pengujian mekanikal–elektrikal–SCADA beserta standar engineering, serta kelengkapan aspek K3/HSE sebelum pelaksanaan commissioning.</t>
  </si>
  <si>
    <t>Teguran atas Ketidaksesuaian Pemeriksaan Dokumen Persyaratan Penyelesaian Pekerjaan dan Dokumen Kelengkapan Serah Terima oleh Konsultan Pengawas Independen</t>
  </si>
  <si>
    <t>Teguran Penerapan Aspek Keselamatan dan Kesehatan Kerja ("K3") Proyek Pembangunan Fasilitas Pendukung IPA Buaran 3</t>
  </si>
  <si>
    <t>Tanggapan surat PAM no.4169 tahun 2026</t>
  </si>
  <si>
    <t>Surat Teguran atas Kelalaian PT ABJ atas Pelaksanaan Pekerjaan Yang Tidak Sesuai dengan Praktik Industri Yang Baik pada di Jalan Elang dan Jalan Merpati pada
Proyek Buaran III Hilir</t>
  </si>
  <si>
    <t>Permintaan Rekomendasi KPI atas Surat PT ABJ No.ABJ/DIR/EKS/09.26/1112 Pembaharuan Jadwal Program Rehabilitasi Periode 25 Tahun versi 5.0</t>
  </si>
  <si>
    <t>Permintaan Optimalisasi Pengawasan KPI untuk Pekerjaan Paket Pekerjaan Keempat atau Tanggal Operasi Komersial 5 Oktober 2026</t>
  </si>
  <si>
    <t>1(satu) Berkas Permintaan Tindak Lanjut atas Surat PAM JAYA Nomor: 4167/PP.01.02/EKST/IX/2026 Tanggal 2 September 2026 dan Permintaan Rencana Pemenuhan Kewajiban Knowledge Transfer Tanggal Operasi Komersial Fasilitas Distribusi Baru Paket Pekerjaan Keempat – TOK Oktober 2026</t>
  </si>
  <si>
    <t>ABJ/DIR/EKS/09.26/1253</t>
  </si>
  <si>
    <t>ABJ/DIR/EKS/09.26/1254</t>
  </si>
  <si>
    <t>ABJ/DIR/EKS/09.26/1255</t>
  </si>
  <si>
    <t>ABJ/DIR/EKS/09.26/1256</t>
  </si>
  <si>
    <t>ABJ/DIR/EKS/09.26/1257</t>
  </si>
  <si>
    <t>ABJ/DIR/EKS/09.26/1258</t>
  </si>
  <si>
    <t>ABJ/DIR/EKS/09.26/1259</t>
  </si>
  <si>
    <t>ABJ/DIR/EKS/09.26/1260</t>
  </si>
  <si>
    <t>ABJ/DIR/EKS/09.26/1261</t>
  </si>
  <si>
    <t>ABJ/DIR/EKS/09.26/1262</t>
  </si>
  <si>
    <t>ABJ/DIR/EKS/09.26/1263</t>
  </si>
  <si>
    <t>ABJ/DIR/EKS/09.26/1264</t>
  </si>
  <si>
    <t>ABJ/DIR/EKS/09.26/1265</t>
  </si>
  <si>
    <t>ABJ/DIR/EKS/09.26/1266</t>
  </si>
  <si>
    <t>ABJ/DIR/EKS/09.26/1267</t>
  </si>
  <si>
    <t>ABJ/DIR/EKS/09.26/1268</t>
  </si>
  <si>
    <t>ABJ/DIR/EKS/09.26/1269</t>
  </si>
  <si>
    <t>ABJ/DIR/EKS/09.26/1270</t>
  </si>
  <si>
    <t>ABJ/DIR/EKS/09.26/1271</t>
  </si>
  <si>
    <t>ABJ/DIR/EKS/09.26/1272</t>
  </si>
  <si>
    <t>ABJ/DIR/EKS/09.26/1273</t>
  </si>
  <si>
    <t>ABJ/DIR/EKS/09.26/1274</t>
  </si>
  <si>
    <t>ABJ/DIR/EKS/09.26/1275</t>
  </si>
  <si>
    <t>ABJ/DIR/EKS/09.26/1276</t>
  </si>
  <si>
    <t>ABJ/DIR/EKS/09.26/1277</t>
  </si>
  <si>
    <t>ABJ/DIR/EKS/09.26/1278</t>
  </si>
  <si>
    <t>ABJ/DIR/EKS/10.26/1279</t>
  </si>
  <si>
    <t>ABJ/DIR/EKS/10.26/1280</t>
  </si>
  <si>
    <t>ABJ/DIR/EKS/10.26/1281</t>
  </si>
  <si>
    <t>ABJ/DIR/EKS/10.26/1282</t>
  </si>
  <si>
    <t>ABJ/DIR/EKS/10.26/1283</t>
  </si>
  <si>
    <t>ABJ/DIR/EKS/10.26/1284</t>
  </si>
  <si>
    <t>ABJ/DIR/EKS/10.26/1285</t>
  </si>
  <si>
    <t>ABJ/DIR/EKS/10.26/1286</t>
  </si>
  <si>
    <t>ABJ/DIR/EKS/10.26/1287</t>
  </si>
  <si>
    <t>ABJ/DIR/EKS/10.26/1288</t>
  </si>
  <si>
    <t>ABJ/DIR/EKS/10.26/1289</t>
  </si>
  <si>
    <t>ABJ/DIR/EKS/10.26/1290</t>
  </si>
  <si>
    <t>ABJ/DIR/EKS/10.26/1291</t>
  </si>
  <si>
    <t>ABJ/DIR/EKS/10.26/1292</t>
  </si>
  <si>
    <t>ABJ/DIR/EKS/10.26/1293</t>
  </si>
  <si>
    <t>ABJ/DIR/EKS/10.26/1294</t>
  </si>
  <si>
    <t>ABJ/DIR/EKS/10.26/1295</t>
  </si>
  <si>
    <t>ABJ/DIR/EKS/10.26/1296</t>
  </si>
  <si>
    <t>ABJ/DIR/EKS/10.26/1297</t>
  </si>
  <si>
    <t>ABJ/DIR/EKS/10.26/1298</t>
  </si>
  <si>
    <t>ABJ/DIR/EKS/10.26/1299</t>
  </si>
  <si>
    <t>ABJ/DIR/EKS/10.26/1300</t>
  </si>
  <si>
    <t>ABJ/DIR/EKS/10.26/1301</t>
  </si>
  <si>
    <t>ABJ/DIR/EKS/10.26/1302</t>
  </si>
  <si>
    <t>ABJ/DIR/EKS/10.26/1303</t>
  </si>
  <si>
    <t>ABJ/DIR/EKS/10.26/1304</t>
  </si>
  <si>
    <t>ABJ/DIR/EKS/10.26/1305</t>
  </si>
  <si>
    <t>ABJ/DIR/EKS/10.26/1306</t>
  </si>
  <si>
    <t>ABJ/DIR/EKS/10.26/1307</t>
  </si>
  <si>
    <t>ABJ/DIR/EKS/10.26/1308</t>
  </si>
  <si>
    <t>ABJ/DIR/EKS/10.26/1309</t>
  </si>
  <si>
    <t>ABJ/DIR/EKS/10.26/1310</t>
  </si>
  <si>
    <t>ABJ/DIR/EKS/10.26/1311</t>
  </si>
  <si>
    <t>ABJ/DIR/EKS/10.26/1312</t>
  </si>
  <si>
    <t>ABJ/DIR/EKS/10.26/1313</t>
  </si>
  <si>
    <t>ABJ/DIR/EKS/10.26/1314</t>
  </si>
  <si>
    <t>ABJ/DIR/EKS/10.26/1315</t>
  </si>
  <si>
    <t>ABJ/DIR/EKS/10.26/1316</t>
  </si>
  <si>
    <t>ABJ/DIR/EKS/10.26/1317</t>
  </si>
  <si>
    <t>0020/AAJ/EKS//X/2026</t>
  </si>
  <si>
    <t>ABJ/DIR/EKS/10.26/1318</t>
  </si>
  <si>
    <t>ABJ/DIR/EKS/10.26/1319</t>
  </si>
  <si>
    <t>ABJ/DIR/EKS/10.26/1320</t>
  </si>
  <si>
    <t>ABJ/DIR/EKS/10.26/1321</t>
  </si>
  <si>
    <t>ABJ/DIR/EKS/10.26/1322</t>
  </si>
  <si>
    <t>ABJ/DIR/EKS/10.26/1323</t>
  </si>
  <si>
    <t>ABJ/DIR/EKS/10.26/1324</t>
  </si>
  <si>
    <t>ABJ/DIR/EKS/10.26/1325</t>
  </si>
  <si>
    <t>ABJ/DIR/EKS/10.26/1326</t>
  </si>
  <si>
    <t>ABJ/DIR/EKS/10.26/1327</t>
  </si>
  <si>
    <t>ABJ/DIR/EKS/10.26/1328</t>
  </si>
  <si>
    <t>ABJ/DIR/EKS/10.26/1329</t>
  </si>
  <si>
    <t>ABJ/DIR/EKS/10.26/1330</t>
  </si>
  <si>
    <t>Peminjaman Material SL untuk Pekerjaan  SL RTC Pertamina dan Hotel Sunindo</t>
  </si>
  <si>
    <t>Perbaikan Insidentil Peralatan Produksi IPA Buaran 1</t>
  </si>
  <si>
    <t>Penjelasan Kondisi Eksternal Penyebab Keterlambatan Pemasangan dan Pengembalian Field Activity (“FA”) Sambungan Langsung (“SL”) as per 28 September 2026</t>
  </si>
  <si>
    <t>Undangan Uji Komisioning – Parsial SPAM Jatiluhur Hilir PC 070 Pertama</t>
  </si>
  <si>
    <t>Yodi / Suci</t>
  </si>
  <si>
    <t>Topan / Suci</t>
  </si>
  <si>
    <t>Penyampaian Laporan Penyelesaian Uji Komisioning Project Greenfield – SPAM Jatiluhur Hilir Program S001 RW 06 Pejaten Timur</t>
  </si>
  <si>
    <t>Penyampaian Laporan Penyelesaian Uji Komisioning SPAM Karian Hilir – JDU+JDB+JDL 4 Paket</t>
  </si>
  <si>
    <t>Ervin / Suci</t>
  </si>
  <si>
    <t>Penjelasan Kondisi Eksternal Penyebab Keterlambatan Pemasangan dan Pengembalian Field Activity (“FA”) Sambungan Langsung (“SL”) as per 29 September 2026</t>
  </si>
  <si>
    <t>Tanggapan Surat PAM JAYA No e-84777/PP.01.05 perihal Permohonan Kegiatan Simulasi Keadaan Darurat Kebocoran Chlorine IPA Pejompongan 1 dan IPA Pejompongan 2 bersama Kompi Zeni Nubika TNI AD</t>
  </si>
  <si>
    <t>Informasi Penolakan Pemasangan Pipa di Area SPAM Jatiluhur Hilir Program PC 070 Paket Pertama</t>
  </si>
  <si>
    <t>Undangan Uji Komisioning SPAM Jatiluhur Hilir Program PC 054</t>
  </si>
  <si>
    <t>Tanggapan Surat PAM JAYA No e-84777/PP.01.05 Terkait Permohonan Kegiatan Simulasi Keadaan Darurat Kebocoran Chlorine IPA Pejompongan 1 dan IPA Pejompongan 2 bersama Kompi Zeni Nubika TNI AD</t>
  </si>
  <si>
    <t>Penyampaian Laporan Penyelesaian Uji Komisioning SPAM Karian Hilir – 3 Paket</t>
  </si>
  <si>
    <t>Penjelasan Kondisi Eksternal Penyebab Keterlambatan Pemasangan dan Pengembalian Field Activity (“FA”) Sambungan Langsung (“SL”) as per 30 September 2026</t>
  </si>
  <si>
    <t>Penyampaian Laporan Penyelesaian Uji Komisioning Project Greenfield – SPAM Buaran III Hilir 1 Program</t>
  </si>
  <si>
    <t>Permohonan Izin Penempatan Jaringan Pipa Air Bersih di Lingkungan Yayasan Harapan Kita - Program PC 160 EZ 03</t>
  </si>
  <si>
    <t>Penyampaian Tagihan Angsuran Kedua Kontrak Berbasis Angsuran (KBA) untuk 107 Program Fasilitas Distribusi Baru</t>
  </si>
  <si>
    <t>Laporan Pelaksanaan Knowledge Transfer Proyek Greenfield Untuk TOK April 2026</t>
  </si>
  <si>
    <t>Perawatan Peralatan Produksi IPA Pejompongan 1 (Acelator No. 3)</t>
  </si>
  <si>
    <t>Pembaruan Informasi Progres Pekerjaan TOK Oktober 2026</t>
  </si>
  <si>
    <t>Undangan Uji Komisioning SPAM Jatiluhur Hilir Program PC 073 dan PC 075</t>
  </si>
  <si>
    <t>Undangan Uji Komisioning SPAM Jatiluhur Hilir Menteng Metropolitan - Tambun Renggas</t>
  </si>
  <si>
    <t>Penyampaian Selisih Tagihan Angsuran Pertama Kontrak Berbasis Angsuran (KBA) untuk 107 Program Fasilitas Distribusi Baru TOK 5 April 2025</t>
  </si>
  <si>
    <t>Johan W</t>
  </si>
  <si>
    <t>Pemberitahuan Estimasi Waktu Pelaksanaan Pekerjaan New Connection Regional Corporate Customer (“NC RCC”),</t>
  </si>
  <si>
    <t>Undangan Uji Komisioning SPAM Buaran 3 Hulu</t>
  </si>
  <si>
    <t xml:space="preserve">Undangan Uji Komisioning SPAM Jatiluhur Hilir PC 051 </t>
  </si>
  <si>
    <t>Penyampaian Laporan Penyelesaian Uji Komisioning SPAM Jatiluhur Hilir – IBP Basura</t>
  </si>
  <si>
    <t>Penjelasan Kondisi Eksternal Penyebab Keterlambatan Pemasangan dan Pengembalian Field Activity (“FA”) Sambungan Langsung (“SL”) as per 01 Oktober 2026</t>
  </si>
  <si>
    <t>Informasi Penolakan Pemasangan Pipa di Area SPAM Jatiluhur Hilir Program PC 070 Paket Kedua</t>
  </si>
  <si>
    <t>Penyampaian Laporan Penyelesaian Uji Komisioning SPAM Karian Hilir – JDU + JDB + JDL S006 Pesanggrahan - EZ 9</t>
  </si>
  <si>
    <t>Informasi Pembatalan Proyek SPAM Karian Serpong Hilir – Program P009 Muhammad Daffa Utama</t>
  </si>
  <si>
    <t>Undangan Uji Komisioning SPAM Jatiluhur Hilir PC 070 kedua</t>
  </si>
  <si>
    <t>Ervin/Suci</t>
  </si>
  <si>
    <t>Tindak Lanjut atas Surat PAM JAYA No. 4550-PS.04.04-EKST-IX-2026 Perihal Teguran atas Keterlambatan Penyampaian Dokumen Persyaratan Penyelesaian Proyek Greenfield Paket Pekerjaan Keempat TOK Oktober 2026</t>
  </si>
  <si>
    <t>Penyampaian Laporan Penyelesaian Uji Komisioning Project Greenfield – SPAM Jatiluhur Hilir Program PC 051</t>
  </si>
  <si>
    <t>Telkom</t>
  </si>
  <si>
    <t>1. Undangan Joint Survey Terkait Pelaksanaan Pekerjaan Pemasangan Jaringan Pipa Air Bersih
2. Pam Jaya  perihal Pemberitahuan dampak penundaan interkoneksi pipa eksisting 400 mm di jalan Joglo Raya (Gerbang perumahan Interkon)</t>
  </si>
  <si>
    <t>Surat ini juga dipakai untuk ke Pam Jaya perihal Pemberitahuan dampak penundaan interkoneksi pipa eksisting 400 mm di jalan Joglo Raya (Gerbang perumahan Interkon)</t>
  </si>
  <si>
    <t>Kantor PLN ULTG Mampang (Unit Layanan Transmisi)</t>
  </si>
  <si>
    <t>Penjelasan Kondisi Eksternal Penyebab Keterlambatan Pemasangan dan Pengembalian Field Activity (“FA”) Sambungan Langsung (“SL”) as per 02 Oktober 2026</t>
  </si>
  <si>
    <t>Pengiriman Ke-2 Dokumen Desain Akhir Program Rehabilitasi Proyek Brownfield Tahun 2027</t>
  </si>
  <si>
    <t>Undangan Uji Komisioning SPAM Karian Hilir – JDU+JDB+JDL S006 Pesanggrahan EZ - 4</t>
  </si>
  <si>
    <t>Informasi Penolakan Pemasangan Pipa di Area SPAM Karian Serpong Hilir Program B020 Tahap Perama</t>
  </si>
  <si>
    <t>Informasi Penolakan Pemasangan Pipa di Area SPAM Karian Serpong Hilir Program PC 146</t>
  </si>
  <si>
    <t>Laporan Penyelesaian Uji Komisioning Project Greenfield – SPAM Jatiluhur Hilir Program PC 073</t>
  </si>
  <si>
    <t>Penyampaian Laporan Pelaksanaan Knowledge Transfer Fasilitas Distribusi Baru – TOK April 2026</t>
  </si>
  <si>
    <t>Undangan Uji Komisioning SPAM jatiluhur Hilir Program P006 Jl. Bakti</t>
  </si>
  <si>
    <t>Penyampaian Laporan Penyelesaian Uji Komisioning SPAM Karian Hilir – JDU + JDB + JDL S006 Pesanggrahan - EZ 4</t>
  </si>
  <si>
    <t>Penyampaian Laporan Penyelesaian Uji Komisioning Project Greenfield – SPAM Jatiluhur Hilir Program PC 070 Pertama</t>
  </si>
  <si>
    <t xml:space="preserve">Pembaruan Informasi Progres Pelaksanaan Paket Pekerjaan Keempat Proyek Greenfield Pada Tanggal Operasi Komersial Oktober 2026 </t>
  </si>
  <si>
    <t>Penjelasan Kondisi Eksternal Penyebab Keterlambatan Pemasangan dan Pengembalian Field Activity (“FA”) Sambungan Langsung (“SL”) as per 05 Oktober 2026</t>
  </si>
  <si>
    <t>Backup 1</t>
  </si>
  <si>
    <t>Backup 2</t>
  </si>
  <si>
    <t>Backup 3</t>
  </si>
  <si>
    <t>Backup 4</t>
  </si>
  <si>
    <t>Tagihan Air Curah Perjanjian Brownfield – Periode September 2026</t>
  </si>
  <si>
    <t>Tagihan Air Curah Perjanjian Greenfield – Periode September 2026</t>
  </si>
  <si>
    <t>Permohonan Ulang Penyediaan Data Jaringan Distribusi PAM JAYA Tahun 2026</t>
  </si>
  <si>
    <t>Undangan Uji Komisioning Program Rehabilitasi 46404 (Proyek Brownfield)</t>
  </si>
  <si>
    <t>Laporan Bulanan Kualitas Air Baku dan Air Curah Periode September 2026</t>
  </si>
  <si>
    <t xml:space="preserve">surat kuasa mendampingi ke KPP </t>
  </si>
  <si>
    <t>Tanggapan Surat PAM Jaya perihal Teguran Penerapan Aspek K3 Proyek Greenfield Karian-Serpong Hilir (4546,  4568,  4623/PS.04.04/EKST/IX/2026)</t>
  </si>
  <si>
    <t>Febrian / Suhendro</t>
  </si>
  <si>
    <t>Permohonan Tindak Lanjut Pernyataan Bersama antara TNI Angkatan Udara dan PAM JAYA Tentang Sewa dalam Rangka Kerja Sama Infrastruktur atas Lahan Inline Booster Pump di Lanud Halim Perdanakusuma</t>
  </si>
  <si>
    <t>Tanggapan Surat PAM JAYA No. 4690/PS.04.04/EKST/IX/2026 Perihal Kelalaian PT ABJ atas Pelaksanaan Pekerjaan Yang Tidak Sesuai dengan Praktik Industri Yang Baik pada di Jalan Elang dan Jalan Merpati pada Proyek Buaran III Hilir</t>
  </si>
  <si>
    <t>Permohonan Dukungan PAM JAYA Terkait Interkoneksi Proyek SPAM Buaran 3 Hilir Program P7 dan S5</t>
  </si>
  <si>
    <t>Tanggapan Atas Surat PAM JAYA  No. 4314/PS.04.04/EKST/IX/2026</t>
  </si>
  <si>
    <t xml:space="preserve">Wahyu </t>
  </si>
  <si>
    <t>Penjelasan Kondisi Eksternal Penyebab Keterlambatan Pemasangan dan Pengembalian Field Activity (“FA”) Sambungan Langsung (“SL”) as per 06 Oktober 2026</t>
  </si>
  <si>
    <t>Bahan Pertimbangan Pro dan Kontra Verifikasi 100% Sambungan Langsung</t>
  </si>
  <si>
    <t>Permohonan Pengisian Kuisioner Survey Kepuasan Pelanggan Tahun 2026</t>
  </si>
  <si>
    <t>Permohonan pengisian kuisioner survey pelanggan Tahun 2026 oleh ABJ kepada PAM JAYA dalam rangka pemenuhan klausul 9.1.2 ISO 9001 : 2015 tentang Sistem Manajemen Mutu</t>
  </si>
  <si>
    <t>Corporate Communication</t>
  </si>
  <si>
    <t>Ninuk Suryorini</t>
  </si>
  <si>
    <t>Undangan Uji Komisioning Program Rehabilitasi 46106 (Proyek Brownfield)</t>
  </si>
  <si>
    <t>Surat Teguran Keras Atas Pelanggaran Metode Kerja dan Penghentian Pekerjaan (Stop Work) Oleh PT PLN</t>
  </si>
  <si>
    <t>Penjelasan Kondisi Eksternal Penyebab Keterlambatan Pemasangan dan Pengembalian Field Activity (“FA”) Sambungan Langsung (“SL”) as per 07 Oktober 2026</t>
  </si>
  <si>
    <t>Pengiriman Ke-1 Tanggapan Atas Hasil Review PAM dan KPI Terhadap Dokumen Desain Akhir Program Rehabilitasi Tahun 2027</t>
  </si>
  <si>
    <t>Ditanggapi oleh surat masuk: 153/SCI-KPI/I/2026 - Penyampaian Laporan Penyelesaian Uji Komisioning Project Greenfield – SPAM Jatiluhur Hilir 9 Program</t>
  </si>
  <si>
    <t>Ditanggapi oleh surat masuk: 156/SCI-KPI/I/2026 - Tanggapan atas Surat PT Air Bersih Jakarta No. ABJ/DIR/EKS/01.26/0064 Perihal Penyampaian Laporan Penyelesaian Uji Komisioning Project Greenfield – SPAM Jatiluhur Hilir 2 Program</t>
  </si>
  <si>
    <t>Ditanggapi oleh surat masuk: 173/SCI-KPI/I/2026 - Tanggapan atas Surat PT Air Bersih Jakarta No. ABJ/DIR/EKS/01.26/0070 Tentang Penyampaian Laporan Penyelesaian Uji Komisioning Project Greenfield - SPAM Buaran 3 Hilir Program Anwar Burhanudin</t>
  </si>
  <si>
    <t>Ditanggapi oleh surat masuk: 176/SCI-KPI/II/2026 - Tanggapan atas Surat PT Air Bersih Jakarta No. ABJ/DIR/EKS/01.26/0074 perihal Penyampaian Laporan Penyelesaian Uji Komisioning Project Greenfield – SPAM Jatiluhur Hilir PC 054 Rawa Badung RW 07</t>
  </si>
  <si>
    <t>Ditanggapi oleh surat masuk: Kumpulan Surat Terlampir - Tanggapan : Penyampaian Surat PT. Air Bersih Jakarta No. ABJ/DIR/EKS/02.26/0112 perihal Konfirmasi Pembatalan Proyek SPAM Jatiluhur Hilir</t>
  </si>
  <si>
    <t>Ditanggapi oleh surat masuk: 185/SCI-KPI/II/2026 - Tanggapan atas Surat PT Air Bersih Jakarta No. ABJ/DIR/EKS/02.26/0117 perihal Penyampaian Laporan Penyelesaian Uji Komisioning Project Greenfield – SPAM Buaran 3 Hilir Program PC 162 Centex</t>
  </si>
  <si>
    <t>Ditanggapi oleh surat masuk: 192/SCI-KPI/II/2026 - Penyampaian Laporan Penyelesaian Uji Komisioning Project Greenfield – SPAM Jatiluhur Hilir 3 Program Tertanggal 12 Februari 2026</t>
  </si>
  <si>
    <t>Ditanggapi oleh surat masuk: 209/SCI-KPI/III/2026 - Tanggapan atas Surat PT Air Bersih Jakarta No. ABJ/DIR/EKS/03.26/0212 perihal Penyampaian Laporan Penyelesaian Uji Komisioning Project Greenfield – SPAM Karian Serpong Hilir Program B020 Citra 5 Tambahan dan S017 Copylast Blok K Cluster Lavender.</t>
  </si>
  <si>
    <t>Ditanggapi oleh surat masuk: 1186/PS.04.04/EKST/III/2026 - Tanggapan atas Surat ABJ No. ABJ/DIR/EKS/03.26/0216 perihal Permintaan Pembayaran atas Realisasi Kontrak Berbasis Angsuran Tahun 2025</t>
  </si>
  <si>
    <t>Ditanggapi oleh surat masuk: 207/SCI-KPI/III/2026 - Tanggapan atas Surat PT Air Bersih Jakarta No. ABJ/DIR/EKS/03.26/0228 perihal Penyampaian Laporan Penyelesaian Uji Komisioning Project Greenfield – SPAM Jatiluhur Hilir Program PC 070 Jl. Inspeksi Kirana dan S010 Pancoran Barat VI B</t>
  </si>
  <si>
    <t>Ditanggapi oleh surat masuk: 208/SCI-KPI/III/2026 - Tanggapan atas Surat PT Air Bersih Jakarta No. ABJ/DIR/EKS/03.26/0230 perihal Penyampaian Laporan Penyelesaian Uji Komisioning Project Greenfield – SPAM Karian Serpong Hilir Program SN02 Rumah Wagub; 208/SCI-KPI/III/2026 - Tanggapan atas Surat PT Air Bersih Jakarta No. ABJ/DIR/EKS/03.26/0230 perihal Penyampaian Laporan Penyelesaian Uji Komisioning Project Greenfield – SPAM Karian Serpong Hilir Program SN02 Rumah Wagub.</t>
  </si>
  <si>
    <t>Ditanggapi oleh surat masuk: 214/SCI-KPI/III/2026 - Tanggapan atas Surat PT Air Bersih Jakarta No. ABJ/DIR/EKS/03.26/0259 perihal Penyampaian Laporan Penyelesaian Uji Komisioning Project Greenfield – SPAM Karian Serpong Hilir Program B20 Cendrawasih 7 dan S006 Jiban.</t>
  </si>
  <si>
    <t>Ditanggapi oleh surat masuk: 232/SCI-KPI/IV/2026 - Tanggapan atas Surat PT Air Bersih Jakarta No. ABJ/DIR/EKS/03.26/0275 perihal Konfirmasi Proyek SPAM Karian Serpong Hilir Infill Adhoc Terogong Raya dan Satpol PP.</t>
  </si>
  <si>
    <t>Ditanggapi oleh surat masuk: 258/SCI-KPI/IV/2026 - Tanggapan atas Surat PT Air Bersih Jakarta No. ABJ/DIR/EKS/03.26/0286 perihal Pembaharuan Daftar Prioritas Program Rehabilitasi Proyek Brownfield Tahun 2026 Tertanggal 13 Maret 2026; 275/SCI-KPI/V/2026 - Tanggapan atas surat PT Air Bersih Jakarta No. ABJ/DIR/EKS/03.26/0286 Tentang Pembaharuan Daftar Prioritas Program Rehabilitasi Proyek Brownfield Tahun 2026; 275/SCI-KPI/VI/2026 - Tindak Lanjut atas Surat KPI No. 258/SCI-KPI/IV/2026 perihal tanggapan atas surat PT Air Bersih Jakarta No. ABJ/DIR/EKS/03.26/0286 Tentang Pembaharuan Daftar Prioritas Program Rehabilitasi Proyek Brownfield Tahun 2026</t>
  </si>
  <si>
    <t>Menanggapi surat masuk: 1111/PS.04.03/EKST/III/2026 - Pemutakhiran Desain Akhir JDU JDB JDL dan SL Proyek Greenfield PT. Altrak 1978 dan Kawasan Kebayoran Icon</t>
  </si>
  <si>
    <t>Ditanggapi oleh surat masuk: 223/SCI-KPI/III/2026 - Tanggapan atas Surat PT Air Bersih Jakarta No. ABJ/DIR/EKS/03.26/0292 Tentang Penyampaian Laporan Penyelesaian Uji Komisioning Project Greenfield – SPAM Jatiluhur Hilir 4 Program</t>
  </si>
  <si>
    <t>Ditanggapi oleh surat masuk: 228/SCI-KPI/III/2026 - Penyampaian Laporan Penyelesaian Uji Komisioning Project Greenfield – SPAM Buaran 3 Hilir Program PC 162 Centex Gg. Jengki dan PC 162 Hanjuang</t>
  </si>
  <si>
    <t>Ditanggapi oleh surat masuk: 242/SCI-KPI/IV/2026 - Permohonan Hasil Uji Laboratorium PAM JAYA Water Meter Tipe Multimag DN 15 mm</t>
  </si>
  <si>
    <t>Ditanggapi oleh surat masuk: 229/SCI-KPI/III/2026 - Tanggapan atas Surat PT Air Bersih Jakarta No. ABJ/DIR/EKS/03.26/0328 perihal Penyampaian Laporan Penyelesaian Uji Komisioning Project Greenfield – SPAM Jatiluhur Hilir Trunkmain CDC</t>
  </si>
  <si>
    <t>Ditanggapi oleh surat masuk: 231/SCI-KPI/IV/2026 - Tanggapan atas Surat PT Air Bersih Jakarta No. ABJ/DIR/EKS/03.26/0329 perihal Penyampaian Laporan Penyelesaian Uji Komisioning Project Greenfield – SPAM Buaran 3 Hilir Trunkmain P11; 231/SCI-KPI/IV/2026 - B - Perihal Tanggapan atas Surat PT Air Bersih Jakarta No. ABJ/DIR/EKS/03.26/0329 perihal Penyampaian Laporan Penyelesaian Uji Komisioning Project Greenfield – SPAM Buaran 3 Hilir Trunkmain P11</t>
  </si>
  <si>
    <t>Ditanggapi oleh surat masuk: 233/SCI-KPI/IV/2026 - Tanggapan atas Surat PT Air Bersih Jakarta No. ABJ/DIR/EKS/03.26/0336 perihal Pengalihan Material Aksesoris Butterfly Valve DN 1000 mm sebanyak 1 unit untuk Kebutuhan Paket P12</t>
  </si>
  <si>
    <t>Ditanggapi oleh surat masuk: 237/SCI-KPI/IV/2026 - Tanggapan atas Surat PT Air Bersih Jakarta No. ABJ/DIR/EKS/04.26/0344 perihal Penyampaian Laporan Penyelesaian Uji Komisioning Project Greenfield – SPAM Buaran 3 Hilir PC 161 EZ 05</t>
  </si>
  <si>
    <t>Ditanggapi oleh surat masuk: e-85955/PS.03.05 - Tanggapan surat ABJ/DIR/EKS/04.26/0348 Perihal : Gangguan Operasional IPA Buaran 1 Tanggal 21 Maret 2026</t>
  </si>
  <si>
    <t>Ditanggapi oleh surat masuk: 238/SCI-KPI/IV/2026 - Tanggapan atas Surat PT Air Bersih Jakarta No. ABJ/DIR/EKS/04.26/0352 perihal Penyampaian Laporan Penyelesaian Uji Komisioning Project Greenfield – SPAM Buaran 3 Hilir PC 161 EZ 13</t>
  </si>
  <si>
    <t>Menanggapi surat masuk: e-70214/PP.00.02 - Pemutakhiran Desain Akhir JDU JDB JDL dan SL Proyek Greenfield Regional Barat, Selatan, Utara, Pusat</t>
  </si>
  <si>
    <t>Ditanggapi oleh surat masuk: 241/SCI-KPI/IV/2026 - Tanggapan atas Surat PT Air Bersih Jakarta No. ABJ/DIR/EKS/04.26/0387 perihal Penyampaian Laporan Penyelesaian Uji Komisioning Project Greenfield – SPAM Karian Serpong Hilir TrunkMain TMPSG – 01</t>
  </si>
  <si>
    <t>Ditanggapi oleh surat masuk: e-80417/PP.01.05 - Permintaan Rekomendasi KPI atas Surat PT ABJ No. ABJ/DIR/EKS/04.26/0388 dan Surat PT ABJ No. ABJ/DIR/ EKS/04.26/0432; 366/SCI-KPI/VIII/2026 - Tanggapan atas Surat PT Air Bersih Jakarta No. ABJ/DIR/EKS/04.26/0388 perihal Mekanisme Pemindahan Investasi Lintas SPAM Program Non-Master Schedule</t>
  </si>
  <si>
    <t>Ditanggapi oleh surat masuk: e-81870/PP.01.04 - Tanggapan atas Surat ABJ No.: ABJ/DIR/EKS/04.26/0427 Perihal Gangguan Pasokan Listrik PLN ke IPA Pejompongan 1 dan IPA Pejompongan 2 Pada Tanggal 9 April 2026</t>
  </si>
  <si>
    <t>Ditanggapi oleh surat masuk: 255/SCI-KPI/IV/2026 - Tanggapan atas Surat PT Air Bersih Jakarta No. ABJ/DIR/EKS/04.26/0449 perihal Penyampaian Laporan Penyelesaian Uji Komisioning Project Greenfield – SPAM Jatiluhur 2 Program P008 PT Honor Decoration International dan S001 Perumahan Tanjung Mas Raya (Tambahan).; 272/SCI-KPI/V/2026 - Tanggapan atas Surat PT Air Bersih Jakarta No. ABJ/DIR/EKS/04.26/0449 perihal Tanggapan atas Surat PT Air Bersih Jakarta No. ABJ/DIR/EKS/05.26/0549 Tentang Penyampaian Laporan Penyelesaian Uji Komisioning Project Greenfield – SPAM Jatiluhur Hilir B003 Dedy Rahyansyah</t>
  </si>
  <si>
    <t>Ditanggapi oleh surat masuk: e-80096/PP.01.05 - Permintaan Rekomendasi KPI atas Surat PT ABJ No. ABJ/DIR/EKS/04.26/0464 perihal Pemberitahuan Penggantian Material Flange Adaptor Multi Joint Menjadi Stub Flange PC 161 JDU &amp; TMCL 10</t>
  </si>
  <si>
    <t>Ditanggapi oleh surat masuk: e-84220/PS.04.01 - Tanggapan atas Surat PT ABJ No. ABJ/DIR/EKS/04.26/0442 dan Surat PT ABJ No. ABJ/DIR/EKS/04.26/0478</t>
  </si>
  <si>
    <t>Ditanggapi oleh surat masuk: 270/SCI-KPI/V/2026 - Tanggapan atas Surat PT Air Bersih Jakarta No.ABJ/DIR/EKS/05.26/0528 Tentang Penyampaian Laporan Penyelesaian Uji Komisioning Project Greenfield – SPAM Buaran 3 Hilir Program PC 154 EZ 1 dan PC 161 EZ 1</t>
  </si>
  <si>
    <t>Ditanggapi oleh surat masuk: 272/SCI-KPI/V/2026 - Tanggapan atas Surat PT Air Bersih Jakarta No. ABJ/DIR/EKS/04.26/0449 perihal Tanggapan atas Surat PT Air Bersih Jakarta No. ABJ/DIR/EKS/05.26/0549 Tentang Penyampaian Laporan Penyelesaian Uji Komisioning Project Greenfield – SPAM Jatiluhur Hilir B003 Dedy Rahyansyah</t>
  </si>
  <si>
    <t>Ditanggapi oleh surat masuk: 277/SCI-KPI/V/2026 - Penyampaian Laporan Penyelesaian Uji Komisioning Project Greenfield – SPAM Jatiluhur 4 Program Tertanggal 22 Mei 2026.</t>
  </si>
  <si>
    <t>Ditanggapi oleh surat masuk: 283/SCI-KPI/V/2026 - Tanggapan atas Surat PT Air Bersih Jakarta No. ABJ/DIR/EKS/05.26/0584 Perihal Penyampaian Laporan Penyelesaian Uji Komisioning Project Greenfield – SPAM Karian Serpong Hilir Program BN02 PT Artha Citra Hutama</t>
  </si>
  <si>
    <t>Ditanggapi oleh surat masuk: e-82386/PP.03.05 - Balasan surat ABJ Nomor ABJ/DIR/EKS/05.26/0596 Pemberitahuan Pelaksanaan Pekerjaan 46346 Rehabilitasi Reservoir No. 3 di IPA Pejompongan 1</t>
  </si>
  <si>
    <t>Ditanggapi oleh surat masuk: e-83582/PP.01.04 - Perihal Tanggapan atas Surat PT ABJ Nomor: ABJ/DIR/EKS/06.26/0626 Perihal Pemadaman PLN ke IPA Pejompongan 1 Saat Pemeliharaan Gardu PLN Pada Tanggal 04 Juni 2026</t>
  </si>
  <si>
    <t>Ditanggapi oleh surat masuk: 352/SCI-KPI/VIII/2026 - Tanggapan Atas Surat PT Air Bersih Jakarta (ABJ) No. ABJ/DIR/EKS/06.26/0630 Perihal Permohonan Rekomendasi KPI Terkait Pekerjaan SL</t>
  </si>
  <si>
    <t>Ditanggapi oleh surat masuk: 296/SCI-KPI/VI/2026 - Tanggapan atas Surat PT Air Bersih Jakarta No. ABJ/DIR/EKS/06.26/0652 Tentang Penyampaian Laporan Penyelesaian Uji Komisioning Project Greenfield – SPAM Jatiluhur Hilir Koneksi BV Diponogoro</t>
  </si>
  <si>
    <t>Ditanggapi oleh surat masuk: e-84671/PP.01.04 - Tanggapan atas Surat Surat ABJ No. ABJ/DIR/EKS/06.26/0667 Perihal Gangguan Operasional IPA Pejompongan 1 Pada Tanggal 09 Juni 2026</t>
  </si>
  <si>
    <t>Ditanggapi oleh surat masuk: 303/SCI-KPI/VI/2026 - Tanggapan atas Surat PT Air Bersih Jakarta No. ABJ/DIR/EKS/06.26/0700 perihal Penyampaian Laporan Penyelesaian Uji Komisioning Project Greenfield – SPAM Jatiluhur 2 Program.</t>
  </si>
  <si>
    <t>Ditanggapi oleh surat masuk: 306/SCI-KPI/VI/2026 - Tanggapan atas Surat PT Air Bersih Jakarta No. ABJ/DIR/EKS/06.26/0710 perihal Penyampaian Laporan Penyelesaian Uji Komisioning Project Greenfield – SPAM Jatiluhur Program Tipar Cakung.</t>
  </si>
  <si>
    <t>Ditanggapi oleh surat masuk: 307/SCI-KPI/VI/2026 - Tanggapan atas Surat PT Air Bersih Jakarta No. ABJ/DIR/EKS/06.26/0712 perihal Penyampaian Laporan Penyelesaian Uji Komisioning Project Greenfield – SPAM Buaran 3 Hilir Program PC 161 EZ 6 Tertanggal 24 Juni 2026.</t>
  </si>
  <si>
    <t>Ditanggapi oleh surat masuk: 308/SCI-KPI/VI/2026 - Tanggapan atas Surat PT Air Bersih Jakarta No. ABJ/DIR/EKS/06.26/0715 perihal Penyampaian Laporan Penyelesaian Uji Komisioning Project Greenfield – SPAM Buaran 3 Hilir Program PC 16 EZ 2 dan PC 161 EZ 12 Tertanggal 24 Juni 2026</t>
  </si>
  <si>
    <t>Ditanggapi oleh surat masuk: 309/SCI-KPI/VI/2026 - Tanggapan atas Surat PT Air Bersih Jakarta No. ABJ/DIR/EKS/06.26/0729 perihal Penyampaian Laporan Penyelesaian Uji Komisioning Project Greenfield – SPAM Karian Serpong Hilir Program B006 Ibu Elly, B006 Charles Kurniawan dan BN00 PT Lumas Jaya Industri &amp; PT Honda Mugen</t>
  </si>
  <si>
    <t>Ditanggapi oleh surat masuk: 316/SCI-KPI/VI/2026 - Tanggapan atas Surat PT Air Bersih Jakarta No. ABJ/DIR/EKS/06.26/0731 perihal Penyampaian Laporan Penyelesaian Uji Komisioning Project Greenfield – SPAM Karian Serpong Hilir Program B020 Tanjung Pura dan B006 CV Jakarta Mall Expressindo.</t>
  </si>
  <si>
    <t>Ditanggapi oleh surat masuk: 317/SCI-KPI/VI/2026 - Tanggapan atas Surat PT Air Bersih Jakarta No. ABJ/DIR/EKS/06.26/0735 perihal Penyampaian Laporan Penyelesaian Uji Komisioning Project Greenfield – SPAM Jatiluhur 2 Program.</t>
  </si>
  <si>
    <t>Ditanggapi oleh surat masuk: 318/SCI-KPI/VI/2026 - Tanggapan atas Surat PT Air Bersih Jakarta No. ABJ/DIR/EKS/06.26/0737 perihal Penyampaian Laporan Penyelesaian Uji Komisioning Project Greenfield – SPAM Buaran 3 Hilir Program PC 156 dan PC 156 RT 05 RW 12.</t>
  </si>
  <si>
    <t>Ditanggapi oleh surat masuk: 324/SCI-KPI/VII/2026 - Tanggapan atas Surat PT Air Bersih Jakarta No. ABJ/DIR/EKS/07.26/0795 perihal Penyampaian Laporan Penyelesaian Uji Komisioning Project Greenfield – SPAM Buaran 3 Hilir Program PC 161 EZ 3 dan PC 161 EZ 4.</t>
  </si>
  <si>
    <t>Ditanggapi oleh surat masuk: 325/SCI-KPI/VII/2026 - Tanggapan atas Surat PT Air Bersih Jakarta No. ABJ/DIR/EKS/07.26/0809 perihal Penyampaian Laporan Penyelesaian Uji Komisioning Project Greenfield – SPAM Buaran 3 Hilir Program PC 161 EZ 11</t>
  </si>
  <si>
    <t>Menanggapi surat masuk: e-81869/PP.00.02 - Pemutakhiran Desain Akhir JDU JDB JDL dan SL Proyek Greenfield Corporate Customer Barat dan Selatan</t>
  </si>
  <si>
    <t>Ditanggapi oleh surat masuk: 329/SCI-KPI/VII/2026 - Tanggapan atas Surat PT Air Bersih Jakarta No. ABJ/DIR/EKS/07.26/0831 perihal Penyampaian Laporan Penyelesaian Uji Komisioning Project Greenfield – SPAM Buaran 3 Hilir Program PC 163 Kalisari (Pak Endriartono).</t>
  </si>
  <si>
    <t>Ditanggapi oleh surat masuk: 337/SCI-KPI/VII/2026 - Tanggapan atas Surat PT Air Bersih Jakarta No. ABJ/DIR/EKS/07.26/0843 perihal Penyampaian Laporan Penyelesaian Uji Komisioning Project Greenfield – SPAM Jatiluhur Program PC 081 Kalibaru Barat 13 A Gg Sadar.</t>
  </si>
  <si>
    <t>Ditanggapi oleh surat masuk: 332/SCI-KPI/VII/2026 - Tanggapan atas Surat PT Air Bersih Jakarta No. ABJ/DIR/EKS/07.26/0858 perihal Penyampaian Laporan Penyelesaian Uji Komisioning Project Greenfield – SPAM Jatiluhur Program Master Meter Syamsudin dan Master Meter Syamsudin – Reinforcement.</t>
  </si>
  <si>
    <t>Ditanggapi oleh surat masuk: 335/SCI-KPI/VII/2026 - Tanggapan atas Surat PT Air Bersih Jakarta No. ABJ/DIR/EKS/07.26/0864 perihal Penyampaian Laporan Penyelesaian Uji Komisioning Project Greenfield – SPAM Karian Serpong Hilir Program S006 Pesanggrahan – EZ 17.</t>
  </si>
  <si>
    <t>Ditanggapi oleh surat masuk: 351/SCI-KPI/VIII/2026 - Tanggapan Atas Surat PT Air Bersih Jakarta (ABJ) No.ABJ/DIR/EKS/07.26/0865 Perihal Usulan Mekanisme Pelaksanaan dan Pengakuan Investasi Pemasangan Pipa JDL &gt; 15 m</t>
  </si>
  <si>
    <t>Ditanggapi oleh surat masuk: 341/SCI-KPI/VII/2026 - Tanggapan atas Surat PT Air Bersih Jakarta No. ABJ/DIR/EKS/07.26/0883 perihal Penyampaian Laporan Penyelesaian Uji Komisioning Project Greenfield – SPAM Buaran 3 Hilir Program PC 161 EZ 8.</t>
  </si>
  <si>
    <t>Ditanggapi oleh surat masuk: 340/SCI-KPI/VII/2026 - Tanggapan atas Surat PT Air Bersih Jakarta No. ABJ/DIR/EKS/07.26/0889 Tentang Penyampaian Berita Acara Hasil Uji Komisioning SPAM Karian Serpong Hilir – JDU+JDB+JDL-S006.13.1 Bintaro Melati.</t>
  </si>
  <si>
    <t>Menanggapi surat masuk: e-84093/PP.00.02 - Pemutakhiran Desain Akhir JDU JDB JDL dan SL Proyek Greenfield VIP Puskesmas Cipayung dan Cluster HOS Pondok Kelapa</t>
  </si>
  <si>
    <t>Ditanggapi oleh surat masuk: 353/SCI-KPI/VIII/2026 - Tanggapan atas Surat PT Air Bersih Jakarta No.ABJ/DIR/EKS/08.26/0959 perihal Penyampaian Laporan Penyelesaian Uji Komisioning Project Greenfield – SPAM Buaran 3 Hilir Program PC 161 EZ 7 dan PC 145.</t>
  </si>
  <si>
    <t>Ditanggapi oleh surat masuk: 356/SCI-KPI/VIII/2026 - Tanggapan atas Surat PT Air Bersih Jakarta No.ABJ/DIR/EKS/08.26/0962 Tentang Penyampaian Laporan Penyelesaian Uji Komisioning Project Greenfield – SPAM Jatiluhur Hilir Program Master Meter Misyanto - Tambahan</t>
  </si>
  <si>
    <t>Ditanggapi oleh surat masuk: 349/SCI-KPI/VIII/2026 - Tanggapan atas Surat PT Air Bersih Jakarta No. ABJ/DIR/EKS/08.26/0969 Tentang Penyampaian Laporan Penyelesaian Uji Komisioning SPAM Pesanggrahan Karian Hilir JDU+JDB+JDL S006.14.1JE Jl. Mufakat</t>
  </si>
  <si>
    <t>Ditanggapi oleh surat masuk: 350/SCI-KPI/VIII/2026 - Tanggapan atas Surat PT Air Bersih Jakarta No. ABJ/DIR/EKS/08.26/0970 Tentang Penyampaian Laporan Penyelesaian Uji Komisioning SPAM Pesanggrahan Karian Hilir – Trunk Main TMPSG – 02</t>
  </si>
  <si>
    <t>Menanggapi surat masuk: e-86100/PS.04.06 - Permintaan Tindak Lanjut Hasil Pembahasan Area Gedung G IPA Buaran pada Tanggal 9 Juni 2026 dan 19 Juni 2026</t>
  </si>
  <si>
    <t>Menanggapi surat masuk: e-70214/PP.00.02 - Pemutakhiran Desain Akhir JDU JDB JDL dan SL Proyek Greenfield Regional Barat, Selatan, Utara, Pusat; e-71304/PP.00.02 - Pemutakhiran Desain Akhir JDU JDB JDL dan SL Proyek Greenfield Regional Selatan dan Utara; e-72125/PP.00.02 - Pemutakhiran Desain Akhir JDU JDB JDL dan SL Proyek Greenfield Warga Muara Baru Gg. Elektro; e-72203/PP.00.02 - Pemutakhiran Desain Akhir JDU JDB JDL dan SL Proyek Greenfield Perumahan Bumi Karang Indah; e-73095/PP.00.02 - Pemutakhiran Desain Akhir JDU JDB JDL dan SL Proyek Greenfield Master Meter Khoirul Rokhim; e-73689/PP.00.02 - Pemutakhiran Desain Akhir JDU JDB JDL dan SL Proyek Greenfield Sekolah Citra Kasih Don Bosco dan RW 003 Cilandak Barat; e-84093/PP.00.02 - Pemutakhiran Desain Akhir JDU JDB JDL dan SL Proyek Greenfield VIP Puskesmas Cipayung dan Cluster HOS Pondok Kelapa
Ditanggapi oleh surat masuk: 4586/PS.04.01/EKST/IX/2026 - Tanggapan Surat PT ABJ No. ABJ/DIR/EKS/08.26/0981 Perihal Usulan Tindak Lanjut Calon Pelanggan Sambungan Baru Infill Ad Hос</t>
  </si>
  <si>
    <t>Ditanggapi oleh surat masuk: 357/SCI-KPI/VIII/2026 - Tanggapan atas Surat PT Air Bersih Jakarta No.ABJ/DIR/EKS/08.26/0988 perihal Penyampaian Laporan Penyelesaian Uji Komisioning Project Greenfield – SPAM Jatiluhur Program Koneksi BV – Matraman DN600.</t>
  </si>
  <si>
    <t>Ditanggapi oleh surat masuk: 4681/PS.04.01/EKST/IX/2026 - Permintaan Rekomendasi KPI atas Surat PT ABJ No.ABJ/DIR/EKS/08.26/1012 perihal Permohonan Persetujuan Detail Engineering Design (DED) dan Rencana Anggaran Biaya RAB) Fasilitas Gedung CM Sementara</t>
  </si>
  <si>
    <t>Ditanggapi oleh surat masuk: 360/SCI-KPI/VIII/2026 - Tanggapan atas Surat PT Air Bersih Jakarta No. ABJ/DIR/EKS/08.26/1031 perihal Penyampaian Laporan Penyelesaian Uji Komisioning Project Greenfield – SPAM Buaran 3 Hilir Program PC 162 Heavenly Residence, PC 162 Bapak Sukarno, dan PC 162 Jl. Tanah Merdeka RT 007/RW 004.</t>
  </si>
  <si>
    <t>Ditanggapi oleh surat masuk: 371/SCI-KPI/VIII/2026 - Tanggapan atas Surat PT Air Bersih Jakarta No. ABJ/DIR/EKS/08.26/1054 perihal Penyampaian Laporan Penyelesaian Uji Komisioning Project Greenfield – SPAM Jatiluhur 3 Program</t>
  </si>
  <si>
    <t>Ditanggapi oleh surat masuk: 367/SCI-KPI/VIII/2026 - Tanggapan atas Surat PT Air Bersih Jakarta No. ABJ/DIR/EKS/08.26/1055 perihal Penyampaian Laporan Penyelesaian Uji Komisioning Project Greenfield – SPAM Jatiluhur 2 Program</t>
  </si>
  <si>
    <t>Ditanggapi oleh surat masuk: 4388/PA.00.12/EKST/IX/2026 - Tanggapan atas surat ABJ no. ABJ/DIR/EKS/08.26/1074 perihal Penyampaian Surat Perhimpunan Bantuan Hukum Lembaga Investigasi Negara Nomor 25/PBH-LIN/VIII/2026</t>
  </si>
  <si>
    <t>Ditanggapi oleh surat masuk: 4766/PS.04.01/EKST/1X/2026 - Permintaan Rekomendasi KPI atas Surat PT ABJ No.ABJ/DIR/EKS/09.26/1112 Pembaharuan Jadwal Program Rehabilitasi Periode 25 Tahun versi 5.0</t>
  </si>
  <si>
    <t>Ditanggapi oleh surat masuk: 379/SCI-KPI/IX/2026 - Tanggapan atas Surat PT Air Bersih Jakarta No. ABJ/DIR/EKS/09.26/1131 Tentang Penyampaian Laporan Penyelesaian Uji Komisioning Project Greenfield – SPAM Karian Serpong Hilir 7 Program</t>
  </si>
  <si>
    <t>Ditanggapi oleh surat masuk: 380/SCI-KPI/IX/2026 - Tanggapan atas Surat PT Air Bersih Jakarta No. ABJ/DIR/EKS/09.26/1150 Tentang Penyampaian Laporan Penyelesaian Uji Komisioning SPAM Karian Hilir – JDU+JDB+JDL S006.1.8.1 dan S006 1.8.2</t>
  </si>
  <si>
    <t>Ditanggapi oleh surat masuk: 389/SCI-KPI/IX/2026 - Tanggapan atas Surat PT Air Bersih Jakarta No. ABJ/DIR/EKS/09.26/1163 perihal Penyampaian Laporan Penyelesaian Uji Komisioning Project Greenfield – SPAM Jatiluhur Hilir Program PC 056 Jl Pulo Gundul.</t>
  </si>
  <si>
    <t>Ditanggapi oleh surat masuk: 390/SCI-KPI/IX/2026 - Tanggapan atas Surat PT Air Bersih Jakarta No. ABJ/DIR/EKS/09.26/1166 perihal Penyampaian Laporan Penyelesaian Uji Komisioning Project Greenfield – SPAM Jatiluhur Hilir Program S010 Puskesmas Pembantu Mampang Prapatan.</t>
  </si>
  <si>
    <t>Ditanggapi oleh surat masuk: 388/SCI-KPI/IX/2026 - Tanggapan atas Surat PT Air Bersih Jakarta No. ABJ/DIR/EKS/09.26/1168 Tentang Penyampaian Laporan Penyelesaian Uji Komisioning SPAM Karian Hilir – JDU+JDB+JDL S006 Pesanggrahan EZ-10</t>
  </si>
  <si>
    <t>Ditanggapi oleh surat masuk: 384/SCI-KPI/IX/2026 - Tanggapan atas Surat PT Air Bersih Jakarta No. ABJ/DIR/EKS/09.26/1180 Tentang Penyampaian Laporan Penyelesaian Uji Komisioning Project Greenfield – SPAM Karian Serpong Hilir 9 Program</t>
  </si>
  <si>
    <t>Ditanggapi oleh surat masuk: 394/SCI-KPI/IX/2026 - Penyampaian Laporan Penyelesaian Uji Komisioning Project Greenfield – SPAM Jatiluhur Hilir Program P004 Jl Kota Bambu Utara IV</t>
  </si>
  <si>
    <t>Ditanggapi oleh surat masuk: 391/SCI-KPI/IX/2026 - Tanggapan atas Surat PT Air Bersih Jakarta No. ABJ/DIR/EKS/09.26/1193 Perihal Penyampaian Laporan Penyelesaian Uji Komisioning Project Greenfield – SPAM Buaran 3 Hilir Program PC 161 JDU</t>
  </si>
  <si>
    <t>Ditanggapi oleh surat masuk: 385/SCI-KPI/IX/2026 - Tanggapan atas Surat PT Air Bersih Jakarta No. ABJ/DIR/EKS/09.26/1200 Tentang Penyampaian Laporan Penyelesaian Uji Komisioning Project Greenfield – SPAM Karian Serpong Hilir 2 Program</t>
  </si>
  <si>
    <t>Ditanggapi oleh surat masuk: 393/SCI-KPI/IX/2026 - Tanggapan atas Surat PT Air Bersih Jakarta No. ABJ/DIR/EKS/09.26/1210 Tentang Penyampaian Laporan Penyelesaian Uji Komisioning SPAM Karian Serpong Hilir 1 Program</t>
  </si>
  <si>
    <t>Ditanggapi oleh surat masuk: 398/SCI-KPI/IX/2026 - Tanggapan atas Surat PT Air Bersih Jakarta No. ABJ/DIR/EKS/09.26/1220 perihal Penyampaian Laporan Penyelesaian Uji Komisioning Project Greenfield – SPAM Jatiluhur Hilir Program P008 Irsan Widjaja</t>
  </si>
  <si>
    <t>Ditanggapi oleh surat masuk: 395/SCI-KPI/IX/2026 - Tanggapan atas Surat PT Air Bersih Jakarta No. ABJ/DIR/EKS/09.26/1228 Tentang Penyampaian Laporan Penyelesaian Uji Komisioning SPAM Karian Hilir – JDU+JDB+JDL S006 Pesanggrahan EZ – 11</t>
  </si>
  <si>
    <t>Ditanggapi oleh surat masuk: 399/SCI-KPI/IX/2026 - Tanggapan atas Surat PT Air Bersih Jakarta No. ABJ/DIR/EKS/09.26/1234 Tentang Penyampaian Laporan Penyelesaian Uji Komisioning Project Greenfield – SPAM Jatiluhur Hilir Program Kampung Muka</t>
  </si>
  <si>
    <t>Ditanggapi oleh surat masuk: 402/SCI-KPI/IX/2026 - Tanggapan atas Surat PT Air Bersih Jakarta No. ABJ/DIR/EKS/09.26/1259 Tentang Penyampaian Laporan Penyelesaian Uji Komisioning SPAM Karian Hilir – JDU+JDB+JDL 4 Paket.</t>
  </si>
  <si>
    <t>Menanggapi surat masuk: e-84777/PP.01.05 - Permohonan Kegiatan Simulasi Keadaan Darurat Kebocoran Chlorine IPA Pejompongan 1 dan IPA Pejompongan 2 bersama Kompi Zeni Nubika TNI AD</t>
  </si>
  <si>
    <t>Menanggapi surat masuk: 4550/PS.04.04/EKST/IX/2026 - Teguran atas Keterlambatan Penyampaian Dokumen Persyaratan Penyelesaian Proyek Greenfield atas seluruh Pekerjaan Fasilitas Distribusi Baru Yang Dijadwalkan untuk Paket Pekerjaan Keempat Tanggal Operasi Komersial 5 Oktober 2026</t>
  </si>
  <si>
    <t>Menanggapi surat masuk: 4546/PS.04.04/EKST/IX/2026 - Teguran Penerapan Aspek Keselamatan dan Kesehatan Kerja ("K3") Proyek Greenfield Karian Serpong Hilir; 4623/PS.04.04/EKST/IX/2026 - Teguran Penerapan Aspek Keselamatan dan Kesehatan Kerja ("K3") Proyek Greenfield Karian Serpong Hilir</t>
  </si>
  <si>
    <t>Menanggapi surat masuk: 4314/PS.04.04/EKST/IX/2026 - Permintaan Penyediaan dan Bersih Jakarta Penggunaan Alat Pelindung bagi Personil yang Lantai 4 suite 410 B Bertugas di Lapangan sebagai Mitigasi Paparan Abu Vulkanik Erupsi Anak Gunung Krakatau</t>
  </si>
  <si>
    <t>ABJ/DIR/EKS/01.26/0032</t>
  </si>
  <si>
    <t>ABJ/DIR/EKS/02.26/0107, ABJ/DIR/EKS/02.26/0149</t>
  </si>
  <si>
    <t>ABJ/DIR/EKS/05.26/0567, ABJ/DIR/EKS/02.26/0205</t>
  </si>
  <si>
    <t>ABJ/DIR/EKS/03.26/0251, ABJ/DIR/EKS/12.25/1111</t>
  </si>
  <si>
    <t>ABJ/DIR/EKS/03.26/0314, ABJ/DIR/EKS/05.26/0494, ABJ/DIR/EKS/05.26/0525</t>
  </si>
  <si>
    <t>ABJ/DIR/EKS/03.26/0216, ABJ/DIR/EKS/03.26/0314, ABJ/DIR/EKS/05.26/0494, ABJ/DIR/EKS/05.26/0525</t>
  </si>
  <si>
    <t>ABJ/DIR/EKS/05.26/0567, ABJ/DIR/EKS/04.26/0461</t>
  </si>
  <si>
    <t>1186/PS.04.04/EKST/III/2026
ABJ/DIR/EKS/03.26/0314, ABJ/DIR/EKS/05.26/0525</t>
  </si>
  <si>
    <t>ABJ/DIR/EKS/07.26/0892, ABJ/DIR/EKS/07.26/0878</t>
  </si>
  <si>
    <t>ABJ/DIR/EKS/05.26/0590, ABJ/DIR/EKS/11.23/0587</t>
  </si>
  <si>
    <t>ABJ/DIR/EKS/06.26/0668, ABJ/DIR/EKS/07.26/0777</t>
  </si>
  <si>
    <t>ABJ/DIR/EKS/07.26/0873, ABJ/DIR/EKS/07.26/0789</t>
  </si>
  <si>
    <t>ABJ/DIR/EKS/06.26/0723, ABJ/DIR/EKS/07.26/0770</t>
  </si>
  <si>
    <t>ABJ/DIR/EKS/04.26/0425, ABJ/DIR/EKS/04.26/0427</t>
  </si>
  <si>
    <t>ABJ/DIR/EKS/06.26/0744
ABJ/DIR/EKS/06.26/0751, ABJ/DIR/EKS/06.26/0718, ABJ/DIR/EKS/06.26/0745, ABJ/DIR/EKS/06.26/0746, ABJ/DIR/EKS/06.26/0747, ABJ/DIR/EKS/06.26/0748, ABJ/DIR/EKS/06.26/0749, ABJ/DIR/EKS/06.26/0750</t>
  </si>
  <si>
    <t>ABJ/DIR/EKS/01.26/0037, ABJ/DIR/EKS/09.25/0714</t>
  </si>
  <si>
    <t>Sudah diproses sesuai KAK, ABJ/DIR/EKS/04.26/0432</t>
  </si>
  <si>
    <t>0, ABJ/DIR/EKS/07.26/0795</t>
  </si>
  <si>
    <t>ABJ/DIR/EKS/08.26/0954, ABJ/DIR/EKS/04.26/0465</t>
  </si>
  <si>
    <t>0, ABJ/DIR/EKS/07.26/0809</t>
  </si>
  <si>
    <t>ABJ/DIR/EKS/07.26/0932, ABJ/DIR/EKS/09.26/1162</t>
  </si>
  <si>
    <t>ABJ/DIR/EKS/04.26/0442, ABJ/DIR/EKS/04.26/0478</t>
  </si>
  <si>
    <t>0, ABJ/DIR/EKS/09.25/0756, ABJ/DIR/EKS/02.26/0167</t>
  </si>
  <si>
    <t>ABJ/DIR/EKS/09.26/1262, ABJ/DIR/EKS/09.26/1265</t>
  </si>
  <si>
    <t>Surat Teguran atas Kelalaian PT ABJ atas Pelaksanaan Pekerjaan Yang Tidak Sesuai dengan Praktik Industri Yang Baik pada di Jalan Elang dan Jalan Merpati pada Proyek Buaran III Hilir</t>
  </si>
  <si>
    <t>Compliance - A. Levi</t>
  </si>
  <si>
    <t>PMO B3 Hulu - A. Yudi</t>
  </si>
  <si>
    <t xml:space="preserve">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</si>
  <si>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SURAT INI DIPERUNTUKAN UNTUK Dinas Barang Tidak Bergerak Markas Besar TNI AU, dan di CC ke PT ABJ
</t>
  </si>
  <si>
    <t>SURAT INI DIPERUNTUKAN UNTUK PT PLN (Persero) dan di CC ke PT ABJ</t>
  </si>
  <si>
    <t xml:space="preserve">SURAT INI DIPERUNTUKAN UNTUK PT KPI dan di CC ke PT ABJ
</t>
  </si>
  <si>
    <t>404/SCI-KPI/IX/2026</t>
  </si>
  <si>
    <t>Tanggapan atas Surat PT Air Bersih Jakarta No. ABJ/DIR/EKS/09.26/1266 Tentang Penyampaian Laporan Penyelesaian Uji Komisioning SPAM Karian Hilir – 3 Paket</t>
  </si>
  <si>
    <t>405/SCI-KPI/IX/2026</t>
  </si>
  <si>
    <t>Tanggapan atas Surat PT Air Bersih Jakarta No. ABJ/DIR/EKS/09.26/1267 Tentang Penyampaian Laporan Penyelesaian Uji Komisioning SPAM Karian Hilir 2 Program</t>
  </si>
  <si>
    <t>403/SCI-KPI/IX/2026</t>
  </si>
  <si>
    <t xml:space="preserve"> Tanggapan atas Surat PT Air Bersih Jakarta No. ABJ/DIR/EKS/09.26/1258 perihal Penyampaian Laporan Penyelesaian Uji Komisioning Project Greenfield – SPAM Jatiluhur Hilir Program S001 RW 06 Pejaten Timur</t>
  </si>
  <si>
    <t>400/SCI-KPI/IX/2026</t>
  </si>
  <si>
    <t>Tanggapan atas Surat PT Air Bersih Jakarta No. ABJ/DIR/EKS/09.26/1238 perihal Penyampaian Laporan Penyelesaian Uji Komisioning Project Greenfield – SPAM Jatiluhur Hilir Program 074 dan PC 149</t>
  </si>
  <si>
    <t>406/SCI-KPI/X/2026</t>
  </si>
  <si>
    <t>Tanggapan atas Surat PT Air Bersih Jakarta No. ABJ/DIR/EKS/10.26/1283 Tentang Penyampaian Laporan Penyelesaian Uji Komisioning SPAM Karian Hilir 1 Program</t>
  </si>
  <si>
    <t>4797/PS.04.04/EKST/IX/2026</t>
  </si>
  <si>
    <t>Teguran atas Keterlambatan Penerbitan Surat Verifikasi KPI Program Rehabilitasi Tahun 2025 dan Permintaan Tindak Lanjut atas Surat PAM JAYA No. e-77911/PP.01.02</t>
  </si>
  <si>
    <t>4776/PS.04.04/EKST/IX/2026</t>
  </si>
  <si>
    <t>4759/PS.04.04/EKSI/IX/2026</t>
  </si>
  <si>
    <t>Teguran Penerapan Aspek Keselamatan dan Kesehatan Kerja ("K3") Proyek Greenfield Jatiluhur Hilir &amp; Buaran Hilir PC 146 &amp; PC 160 Ez 5</t>
  </si>
  <si>
    <t>4758/PS.04.04/EKST/IX/2026</t>
  </si>
  <si>
    <t>4524/PS.04.01/EKST/IX/2026</t>
  </si>
  <si>
    <t>Permintaan Pemenuhan Kewajiban</t>
  </si>
  <si>
    <t>409/SCI-KPI/X/2026</t>
  </si>
  <si>
    <t>Revisi 2 Laporan Bulanan KPI Periode Bulan September 2025 Proyek SPAM Bundling DKI Jakarta</t>
  </si>
  <si>
    <t>410/SCI-KPI/X/2026</t>
  </si>
  <si>
    <t>Rekomendasi Konsultan Pengawas Independen (KPI) Terkait Penggunaan Water Meter RCC Ukuran 25 mm, 40 mm dan 80 mm</t>
  </si>
  <si>
    <t>414/SCI-KPI/X/2026</t>
  </si>
  <si>
    <t>Rekomendasi KPI Terhadap Program Yang Dikeluarkan Dari TOK 5 Oktober 2026</t>
  </si>
  <si>
    <t>412/SCI-KPI/X/2026</t>
  </si>
  <si>
    <t>Tanggapan atas Surat PT Air Bersih Jakarta No. ABJ/DIR/EKS/10.26/1289 Tentang Penyampaian Laporan Penyelesaian Uji Komisioning SPAM Karian Serpong Hilir 1 Program</t>
  </si>
  <si>
    <t>413/SCI-KPI/X/2026</t>
  </si>
  <si>
    <t>Tanggapan atas Surat PT Air Bersih Jakarta No. ABJ/DIR/EKS/10.26/1292 perihal Penyampaian Laporan Penyelesaian Uji Komisioning Project Greenfield – SPAM Jatiluhur Hilir Program PC 051</t>
  </si>
  <si>
    <t>411/SCI-KPI/X/2026</t>
  </si>
  <si>
    <t>Tanggapan atas Surat PT Air Bersih Jakarta No. ABJ/DIR/EKS/10.26/1286 Tentang Penyampaian Laporan Penyelesaian Uji Komisioning SPAM Karian Hilir JDU+JDB+JDL S006 Pesanggrahan EZ 9</t>
  </si>
  <si>
    <t>416/SCI-KPI/X/2026</t>
  </si>
  <si>
    <t>Tanggapan atas Surat PT Air Bersih Jakarta No. ABJ/DIR/EKS/10.26/1302 perihal Penyampaian Laporan Penyelesaian Uji Komisioning Project Greenfield – SPAM Jatiluhur Hilir Program 073</t>
  </si>
  <si>
    <t>418/SCI-KPI/X/2026</t>
  </si>
  <si>
    <t>Tindaklanjut Atas Surat KPI No. 414/SCI-KPI/X/2026 Perihal Rekomendasi KPI Terhadap Program Yang Dikeluarkan pada TOK 5 Oktober 2026</t>
  </si>
  <si>
    <t>419/SCI-KPI/X/2026</t>
  </si>
  <si>
    <t>Tanggapan atas Surat PT Air Bersih Jakarta No. ABJ/DIR/EKS/10.26/1306 perihal Penyampaian Laporan Penyelesaian Uji Komisioning Project Greenfield – SPAM Jatiluhur Hilir Program PC 070 Pertama</t>
  </si>
  <si>
    <t>4874/PS.04.04/EKST/X/2026</t>
  </si>
  <si>
    <t>Permintaan Pemenuhan Dokumen Persyaratan Penyelesaian Pekerjaan (DP3) Proyek Greenfield Dilaksanakan Sesuai Dokumen dan Amandemen Pernyataan Kembali Perjanjian Kerja Sama Bundling</t>
  </si>
  <si>
    <t>422/SCI-KPI/X/2026</t>
  </si>
  <si>
    <t>Tanggapan atas Surat PT Air Bersih Jakarta No. ABJ/DIR/EKS/10.26/1269 Perihal Penyampaian Laporan Penyelesaian Uji Komisioning Project Greenfield – SPAM Buaran 3 Hilir 1 Program</t>
  </si>
  <si>
    <t>4822/PS.04.01/EKST/X/2026</t>
  </si>
  <si>
    <t>Laporan Konsultan Pengawas Independen atas Pencapaian Tanggal Operasi Komersial Fasilitas Distribusi Baru untuk Paket Pekerjaan Keempat yang dijadwalkan 5 Oktober 2026</t>
  </si>
  <si>
    <t>4821/PS.04.01/EKST/X/2026</t>
  </si>
  <si>
    <t>4806/PS.04.04/EKSI/IX/2026</t>
  </si>
  <si>
    <t>4835/PS.04.01/EKST/X/2026</t>
  </si>
  <si>
    <t>Permintaan Rekomendasi KPI atas Program Yang Lebih Dari 90 (sembilan puluh) Hari Setelah Tanggal Operasi Komersial pada Proyek Greenfield</t>
  </si>
  <si>
    <t>4574/PS.04.01/EKST/IX/2026</t>
  </si>
  <si>
    <t>Tanggapan atas Surat ABJ/DIR/EKS/07.26/0877 Perihal Pemberitahuan Pengurasan Bak Pulsator No 4 IPA Pejompongan 2</t>
  </si>
  <si>
    <t>4823/PS.04.04/EKST/X/2026</t>
  </si>
  <si>
    <t>4575/PS.04.01/EKST/IX/2026</t>
  </si>
  <si>
    <t>Tanggapan atas ABJ/DIR/EKS/07.26/0761 Perihal Perawatan Surat Peralatan Produksi IPA Pejompongan 1</t>
  </si>
  <si>
    <t>PAM JAYA menegur KPI karena belum menindaklanjuti Surat e-77911, yaitu pemeriksaan ulang 167 DKST Program Rehabilitasi 2025 yang sudah dinyatakan "Closed", dan belum menerbitkan Surat Verifikasi Brownfield 2025. Akibatnya Dana Cadangan untuk ABJ periode 2023–2024 dan 2025 belum bisa dicairkan.</t>
  </si>
  <si>
    <t>Hasil inspeksi K3 tanggal 28 Sep 2026 di PC 146 (Jl. Raden Inten &amp; Jl. H. Naman, Jakarta Timur). Temuan: penempatan material mengganggu pengguna jalan, area proyek tidak rapi, pekerja tanpa APD, proteksi galian tidak sesuai standar, rambu tidak lengkap.</t>
  </si>
  <si>
    <t>Hasil inspeksi K3 tanggal 24 Sep 2026 di S01 (Jl. Raya Pasar Minggu) dan S11 (Jl. Pahlawan Kalibata). Temuan: PPDU tidak sesuai standar PAM JAYA, pekerja tanpa APD, sisa tanah galian belum dirapikan, rambu tidak lengkap, water barrier di pit tidak memadai, papan informasi proyek tidak ada, tidak ada flagman, housekeeping tidak dilakukan. PAM JAYA menilai ini kelalaian ABJ yang menimbulkan citra negatif dan keluhan masyarakat (rujukan Pasal 8.11 PKS Greenfield).</t>
  </si>
  <si>
    <t>PAM JAYA menyampaikan progres seluruh paket Greenfield per 16 Sep 2026:
• TOK 5 Apr 2025: 125 program (107 BAST, 2 konstruksi, 6 pemeriksaan DPPP, 1 verifikasi KPI, 9 tidak dapat dilaksanakan)
• TOK 5 Okt 2025: 108 program (17 konstruksi, 81 DPPP, 10 tidak dapat dilaksanakan)
• TOK 5 Apr 2026: 108 program (21 konstruksi, 70 DPPP, 17 tidak dapat dilaksanakan)
• TOK 5 Okt 2026: 96 program (75 konstruksi, 12 DPPP, 9 tidak dapat dilaksanakan)
• Sambungan langsung baru tercapai ±34,73% dari target PKS Bundling (per 1 Sep 2026).
PAM JAYA menegur ABJ atas ketidaksesuaian pelaksanaan dengan Program Konstruksi.</t>
  </si>
  <si>
    <t>Tindak lanjut MoM 3 Sep 2026.
• DN 80 mm (ISO 4064, flange-to-flange 350 mm): setara SNI 2547:2019, sehingga DAPAT ditindaklanjuti. Permenperin 18/2025 hanya mewajibkan SNI untuk meter s.d. DN 50.
• DN 25 &amp; DN 40 mm: Usulan 1 (bersertifikat SNI tapi tidak compatible Cyble) dan Usulan 2 (tidak SNI tapi compatible Cyble) TIDAK DAPAT ditindaklanjuti.</t>
  </si>
  <si>
    <t>KPI merekomendasikan 9 program dikeluarkan dari TOK 5 Okt 2026: 7 program sesuai usulan PAM JAYA ditambah 2 program tambahan.
• Jatiluhur Hilir: P008 Sri Devvi Heni Naomi (pelanggan minta batal); PC 082 Asmawi, P003 M Andi Bharta, P008 PT Phrada, PC 060 Jl. Kalibaru Timur 7 (sudah ada pipa tarikan SR); S012 (pekerjaan manhole DBM)*; S010 PT Falah Inovasi Teknologi (lebar jalan hanya 2,5 m)*
• Karian Serpong Hilir: S006.17.1 Jl. H. Alih (penghentian total); B014 Pustu Kembangan Selatan (beririsan dengan pipa Kementerian PU)</t>
  </si>
  <si>
    <t>Pemutakhiran Surat 414: total program yang tidak dapat dilaksanakan pada TOK 5 Okt 2026 menjadi 10, yaitu 7 usulan PAM JAYA ditambah 3 tambahan (S012, S010, P009 Muhammad Daffa Utama di Karian Serpong Hilir karena tidak mendapat izin RT/warga). Untuk S012: pekerjaan di Jl. Prof. Dr. Soepomo &amp; Jl. Dr. Saharjo dilaksanakan setelah Desember 2026, sedangkan lokasi di luar kedua jalan tersebut tetap dilaksanakan sesuai ketentuan.</t>
  </si>
  <si>
    <t>ABJ wajib menyampaikan DP3 maks. 5 hari kerja setelah MC 100 melalui sistem BIM. DP3 minimal berisi: persetujuan lulus komisioning dari KPI, as built drawing, dokumen perizinan, dokumentasi terhubung BIM, rencana pelatihan personel, data aset (PDF &amp; Excel) beserta inventori, rekap nilai akhir (BoM &amp; BoQ final), serta daftar justifikasi teknis, BA MC 0, BA MC 100, dan BAPL. Hasil pemeriksaan PAM JAYA: DP3 untuk paket yang terlampir BELUM memenuhi Lampiran 25.</t>
  </si>
  <si>
    <t>Undangan yang sama untuk KPI (PT Sucofindo) untuk memaparkan laporan pencapaian TOK Paket Keempat, Senin 5 Okt 2026 pukul 13.30 WIB di Ruang VIP CLC Buaran.</t>
  </si>
  <si>
    <t>Undangan rapat pemaparan laporan KPI atas pencapaian TOK Paket Keempat pada Senin, 5 Okt 2026 pukul 13.30 WIB di Ruang VIP CLC Buaran.</t>
  </si>
  <si>
    <t>PAM JAYA meminta KPI memberikan rekomendasi tertulis atas program Greenfield yang sudah lewat lebih dari 90 hari sejak TOK Fasilitas Baru. Rujukannya Pasal 10.6 PKS Greenfield: denda keterlambatan maks. 5%, dan setelah 90 hari ABJ dianggap cidera janji, sehingga PAM JAYA dapat menempuh prosedur pemulihan/pengakhiran (Pasal 27.4).</t>
  </si>
  <si>
    <t>Pengurasan dan cleaning Pulsator No. 4 IPA Pejompongan 2 dilaksanakan 25 Jul 2026 (±10 jam, 08.00–18.00), dengan 3 unit pulsator tetap beroperasi tanpa pengurangan debit. Berdasarkan data SCADA, kualitas, kuantitas, dan kontinuitas tetap sesuai PKS Brownfield, sehingga ABJ TIDAK dikenakan denda kegagalan kinerja.</t>
  </si>
  <si>
    <t>Hasil inspeksi K3 tanggal 29 Sep 2026 di Paket S001 (pelaksana PT Spectra, Jl. Pasar Minggu). Temuan: pekerja tanpa APD lengkap, barrier tidak sesuai standar, area tidak rapi, rambu belum lengkap, stiker PPDU belum sesuai standar, temuan berulang tidak ditindaklanjuti, dan pengawasan K3 tidak diterapkan.</t>
  </si>
  <si>
    <t>Pengurasan dan cleaning Accelator No. 4 IPA Pejompongan 1 dilaksanakan 4 Jul 2026 (±6 jam, 08.00–14.00), dengan 5 unit accelator tetap beroperasi tanpa pengurangan debit. Berdasarkan data SCADA, parameter kualitas, kuantitas, dan kontinuitas terpenuhi, sehingga ABJ TIDAK dikenakan denda kegagalan kinerja.</t>
  </si>
  <si>
    <t>Menyusun surat klarifikasi/tanggapan resmi kepada PAM JAYA atas teguran K3 tersebut, disertai bukti tindak lanjut perbaikan atas seluruh temuan di lapangan.</t>
  </si>
  <si>
    <t>Menyiapkan dan menyampaikan tindak lanjut kepada PAM JAYA atas pemenuhan kewajiban penyelesaian seluruh paket pekerjaan Greenfield, termasuk update progres per program.</t>
  </si>
  <si>
    <t>Menyiapkan dan menyampaikan DP3 melalui BIM maks. 5 hari kerja setelah MC 100 sesuai daftar kelengkapan dalam surat.</t>
  </si>
  <si>
    <t>ABJ/DIR/EKS/10.26/1269</t>
  </si>
  <si>
    <t>Menyusun surat klarifikasi/tanggapan resmi kepada PAM JAYA atas teguran tersebut, disertai rencana dan bukti penyelesaian Paket Pekerjaan Keempat.</t>
  </si>
  <si>
    <t>ABJ/DIR/EKS/10.26/1332</t>
  </si>
  <si>
    <t>Pipa pendukung DC Semanan termasuk dalam proyek SPAM Karian Serpong Hilir. PAM JAYA menemukan segmen kritis pada desain ABJ, yaitu pipa eksisting PVC DN 500 di Joglo–Meruya Ilir. Segmen ini sudah mengalirkan 70 lps, dan jika ditambah rencana 178 lps kapasitasnya terlampaui. Head loss-nya mencapai 4 m/km, sedangkan batasnya 2 m/km. PAM JAYA meminta ABJ mengevaluasi ulang desain, memberi rekomendasi pemodelan hidrolis, dan memastikan pekerjaan selesai sebelum uji komisioning DC Semanan pada Mei 2027.</t>
  </si>
  <si>
    <t>Per 30 September 2026, dari 96 program Paket Keempat (TOK 5 Oktober 2026), 50 masih tahap konstruksi, 37 tahap DPPP, dan 9 tidak dapat dilaksanakan. Rekomendasi KPI atas 9 program itu juga belum ada. PAM JAYA menegur ABJ dan meminta pekerjaan, temuan inspeksi, mitigasi kendala, perbaikan bekas galian, dan dokumen penagihan segera diselesaikan.</t>
  </si>
  <si>
    <t>PMO - A. Yudi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</si>
</sst>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8"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
      <sz val="10"/>
      <color rgb="FFFF0000"/>
      <name val="Poppins"/>
    </font>
    <font>
      <b/>
      <sz val="11"/>
      <color theme="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41" fontId="8" fillId="0" borderId="0" applyFont="0" applyFill="0" applyBorder="0" applyAlignment="0" applyProtection="0"/>
  </cellStyleXfs>
  <cellXfs count="343">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0" fontId="15" fillId="0" borderId="38" xfId="0" applyFont="1" applyBorder="1" applyAlignment="1">
      <alignment vertical="center"/>
    </xf>
    <xf numFmtId="0" fontId="15" fillId="0" borderId="38" xfId="0" quotePrefix="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applyFont="1" applyBorder="1" applyAlignment="1">
      <alignment vertical="center" wrapText="1"/>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xf numFmtId="0" fontId="16" fillId="8" borderId="41" xfId="0" applyFont="1" applyFill="1" applyBorder="1" applyAlignment="1">
      <alignment horizontal="center" vertical="center" wrapText="1"/>
    </xf>
    <xf numFmtId="0" fontId="17" fillId="0" borderId="41" xfId="0" applyFont="1" applyBorder="1" applyAlignment="1">
      <alignment horizontal="center" vertical="center"/>
    </xf>
    <xf numFmtId="49" fontId="17" fillId="0" borderId="41" xfId="0" applyNumberFormat="1" applyFont="1" applyBorder="1" applyAlignment="1">
      <alignment vertical="center"/>
    </xf>
    <xf numFmtId="0" fontId="17" fillId="0" borderId="41" xfId="0" applyFont="1" applyBorder="1" applyAlignment="1">
      <alignment vertical="center" wrapText="1"/>
    </xf>
    <xf numFmtId="14" fontId="26" fillId="0" borderId="41" xfId="0" applyNumberFormat="1" applyFont="1" applyBorder="1" applyAlignment="1">
      <alignment vertical="center"/>
    </xf>
    <xf numFmtId="14" fontId="17" fillId="0" borderId="41" xfId="0" applyNumberFormat="1" applyFont="1" applyBorder="1" applyAlignment="1">
      <alignment vertical="center"/>
    </xf>
    <xf numFmtId="0" fontId="27" fillId="0" borderId="0" xfId="0" applyFont="1"/>
    <xf numFmtId="0" fontId="15" fillId="0" borderId="0" xfId="0" applyFont="1" applyAlignment="1">
      <alignment horizontal="left" vertical="center"/>
    </xf>
    <xf numFmtId="0" fontId="15" fillId="0" borderId="38" xfId="0" applyFont="1" applyBorder="1" applyAlignment="1">
      <alignment horizontal="center" vertical="center" wrapText="1"/>
    </xf>
    <xf numFmtId="49" fontId="17" fillId="0" borderId="1" xfId="0" applyNumberFormat="1" applyFont="1" applyBorder="1" applyAlignment="1">
      <alignment vertical="center"/>
    </xf>
    <xf numFmtId="0" fontId="17" fillId="0" borderId="1" xfId="0" applyFont="1" applyBorder="1" applyAlignment="1">
      <alignment vertical="center" wrapText="1"/>
    </xf>
    <xf numFmtId="14" fontId="17" fillId="0" borderId="1" xfId="0" applyNumberFormat="1" applyFont="1" applyBorder="1" applyAlignment="1">
      <alignment vertical="center"/>
    </xf>
    <xf numFmtId="0" fontId="15" fillId="0" borderId="40" xfId="0" applyFont="1" applyBorder="1" applyAlignment="1">
      <alignment vertical="center"/>
    </xf>
    <xf numFmtId="1" fontId="15" fillId="0" borderId="38" xfId="1" applyNumberFormat="1" applyFont="1" applyBorder="1" applyAlignment="1">
      <alignment horizontal="center" vertical="center"/>
    </xf>
    <xf numFmtId="49" fontId="15" fillId="0" borderId="40" xfId="0" applyNumberFormat="1" applyFont="1" applyBorder="1" applyAlignment="1">
      <alignment horizontal="left" vertical="center" wrapText="1"/>
    </xf>
    <xf numFmtId="14" fontId="15" fillId="0" borderId="40" xfId="0" applyNumberFormat="1" applyFont="1" applyBorder="1" applyAlignment="1">
      <alignment horizontal="center" vertical="center" wrapText="1"/>
    </xf>
    <xf numFmtId="0" fontId="15" fillId="0" borderId="40" xfId="0" applyFont="1" applyBorder="1" applyAlignment="1">
      <alignment horizontal="center" vertical="center" wrapText="1"/>
    </xf>
    <xf numFmtId="0" fontId="15" fillId="0" borderId="38" xfId="0" quotePrefix="1" applyFont="1" applyBorder="1" applyAlignment="1">
      <alignment horizontal="center" vertical="center" wrapText="1"/>
    </xf>
    <xf numFmtId="1" fontId="15" fillId="0" borderId="38" xfId="1" applyNumberFormat="1" applyFont="1" applyBorder="1" applyAlignment="1">
      <alignment horizontal="center" vertical="center" wrapText="1"/>
    </xf>
    <xf numFmtId="1" fontId="17" fillId="0" borderId="0" xfId="0" applyNumberFormat="1" applyFont="1" applyAlignment="1">
      <alignment vertical="center"/>
    </xf>
    <xf numFmtId="0" fontId="15" fillId="0" borderId="0" xfId="0" applyFont="1" applyFill="1" applyAlignment="1">
      <alignment horizontal="center" vertical="center"/>
    </xf>
    <xf numFmtId="0" fontId="20" fillId="0" borderId="1" xfId="0" applyFont="1" applyBorder="1" applyAlignment="1">
      <alignment horizontal="center" vertical="center"/>
    </xf>
    <xf numFmtId="0" fontId="17" fillId="0" borderId="0" xfId="0" applyFont="1" applyAlignment="1">
      <alignment horizontal="center" vertical="center"/>
    </xf>
    <xf numFmtId="0" fontId="17" fillId="0" borderId="41" xfId="0" applyFont="1" applyBorder="1" applyAlignment="1">
      <alignment horizontal="center" vertical="center" wrapText="1"/>
    </xf>
    <xf numFmtId="0" fontId="17" fillId="0" borderId="1" xfId="0" applyFont="1" applyBorder="1" applyAlignment="1">
      <alignment horizontal="center" vertical="center" wrapText="1"/>
    </xf>
  </cellXfs>
  <cellStyles count="2">
    <cellStyle name="Comma [0]" xfId="1" builtinId="6"/>
    <cellStyle name="Normal" xfId="0" builtinId="0"/>
  </cellStyles>
  <dxfs count="924">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78</c:v>
                </c:pt>
                <c:pt idx="1">
                  <c:v>247</c:v>
                </c:pt>
                <c:pt idx="2">
                  <c:v>233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38</c:v>
                </c:pt>
                <c:pt idx="1">
                  <c:v>35</c:v>
                </c:pt>
                <c:pt idx="2">
                  <c:v>877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109</c:v>
                </c:pt>
                <c:pt idx="1">
                  <c:v>50</c:v>
                </c:pt>
                <c:pt idx="2">
                  <c:v>62</c:v>
                </c:pt>
                <c:pt idx="3">
                  <c:v>7</c:v>
                </c:pt>
                <c:pt idx="4">
                  <c:v>28</c:v>
                </c:pt>
                <c:pt idx="5">
                  <c:v>19</c:v>
                </c:pt>
                <c:pt idx="6">
                  <c:v>22</c:v>
                </c:pt>
                <c:pt idx="7">
                  <c:v>2</c:v>
                </c:pt>
                <c:pt idx="8">
                  <c:v>2</c:v>
                </c:pt>
                <c:pt idx="9">
                  <c:v>26</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165</c:v>
                </c:pt>
                <c:pt idx="1">
                  <c:v>49</c:v>
                </c:pt>
                <c:pt idx="2">
                  <c:v>71</c:v>
                </c:pt>
                <c:pt idx="3">
                  <c:v>35</c:v>
                </c:pt>
                <c:pt idx="4">
                  <c:v>201</c:v>
                </c:pt>
                <c:pt idx="5">
                  <c:v>51</c:v>
                </c:pt>
                <c:pt idx="6">
                  <c:v>21</c:v>
                </c:pt>
                <c:pt idx="7">
                  <c:v>11</c:v>
                </c:pt>
                <c:pt idx="8">
                  <c:v>21</c:v>
                </c:pt>
                <c:pt idx="9">
                  <c:v>35</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23</c:v>
                </c:pt>
                <c:pt idx="1">
                  <c:v>3</c:v>
                </c:pt>
                <c:pt idx="2">
                  <c:v>7</c:v>
                </c:pt>
                <c:pt idx="3">
                  <c:v>0</c:v>
                </c:pt>
                <c:pt idx="4">
                  <c:v>3</c:v>
                </c:pt>
                <c:pt idx="5">
                  <c:v>46</c:v>
                </c:pt>
                <c:pt idx="6">
                  <c:v>166</c:v>
                </c:pt>
                <c:pt idx="7">
                  <c:v>3</c:v>
                </c:pt>
                <c:pt idx="8">
                  <c:v>29</c:v>
                </c:pt>
                <c:pt idx="9">
                  <c:v>20</c:v>
                </c:pt>
                <c:pt idx="10">
                  <c:v>0</c:v>
                </c:pt>
                <c:pt idx="11">
                  <c:v>10</c:v>
                </c:pt>
                <c:pt idx="12">
                  <c:v>37</c:v>
                </c:pt>
                <c:pt idx="13">
                  <c:v>140</c:v>
                </c:pt>
                <c:pt idx="14">
                  <c:v>16</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109</c:v>
                      </c:pt>
                      <c:pt idx="1">
                        <c:v>7</c:v>
                      </c:pt>
                      <c:pt idx="2">
                        <c:v>28</c:v>
                      </c:pt>
                      <c:pt idx="3">
                        <c:v>50</c:v>
                      </c:pt>
                      <c:pt idx="4">
                        <c:v>0</c:v>
                      </c:pt>
                      <c:pt idx="5">
                        <c:v>1</c:v>
                      </c:pt>
                      <c:pt idx="6">
                        <c:v>135</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11</c:v>
                      </c:pt>
                      <c:pt idx="1">
                        <c:v>0</c:v>
                      </c:pt>
                      <c:pt idx="2">
                        <c:v>1</c:v>
                      </c:pt>
                      <c:pt idx="3">
                        <c:v>19</c:v>
                      </c:pt>
                      <c:pt idx="4">
                        <c:v>0</c:v>
                      </c:pt>
                      <c:pt idx="5">
                        <c:v>0</c:v>
                      </c:pt>
                      <c:pt idx="6">
                        <c:v>13</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8</c:v>
                      </c:pt>
                      <c:pt idx="1">
                        <c:v>0</c:v>
                      </c:pt>
                      <c:pt idx="2">
                        <c:v>0</c:v>
                      </c:pt>
                      <c:pt idx="3">
                        <c:v>0</c:v>
                      </c:pt>
                      <c:pt idx="4">
                        <c:v>0</c:v>
                      </c:pt>
                      <c:pt idx="5">
                        <c:v>0</c:v>
                      </c:pt>
                      <c:pt idx="6">
                        <c:v>13</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3</c:v>
                      </c:pt>
                      <c:pt idx="1">
                        <c:v>0</c:v>
                      </c:pt>
                      <c:pt idx="2">
                        <c:v>1</c:v>
                      </c:pt>
                      <c:pt idx="3">
                        <c:v>17</c:v>
                      </c:pt>
                      <c:pt idx="4">
                        <c:v>0</c:v>
                      </c:pt>
                      <c:pt idx="5">
                        <c:v>0</c:v>
                      </c:pt>
                      <c:pt idx="6">
                        <c:v>0</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10</c:v>
                </c:pt>
                <c:pt idx="1">
                  <c:v>20</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0</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1</c:v>
                </c:pt>
                <c:pt idx="1">
                  <c:v>0</c:v>
                </c:pt>
                <c:pt idx="2">
                  <c:v>0</c:v>
                </c:pt>
                <c:pt idx="3">
                  <c:v>0</c:v>
                </c:pt>
                <c:pt idx="4">
                  <c:v>13</c:v>
                </c:pt>
                <c:pt idx="8">
                  <c:v>0</c:v>
                </c:pt>
                <c:pt idx="9">
                  <c:v>7</c:v>
                </c:pt>
                <c:pt idx="10">
                  <c:v>19</c:v>
                </c:pt>
                <c:pt idx="11">
                  <c:v>2</c:v>
                </c:pt>
                <c:pt idx="12">
                  <c:v>0</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21</c:v>
                </c:pt>
                <c:pt idx="1">
                  <c:v>0</c:v>
                </c:pt>
                <c:pt idx="2">
                  <c:v>7</c:v>
                </c:pt>
                <c:pt idx="3">
                  <c:v>1</c:v>
                </c:pt>
                <c:pt idx="4">
                  <c:v>121</c:v>
                </c:pt>
                <c:pt idx="8">
                  <c:v>0</c:v>
                </c:pt>
                <c:pt idx="9">
                  <c:v>4</c:v>
                </c:pt>
                <c:pt idx="10">
                  <c:v>15</c:v>
                </c:pt>
                <c:pt idx="11">
                  <c:v>0</c:v>
                </c:pt>
                <c:pt idx="12">
                  <c:v>13</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13</c:v>
                      </c:pt>
                      <c:pt idx="8">
                        <c:v>0</c:v>
                      </c:pt>
                      <c:pt idx="9">
                        <c:v>7</c:v>
                      </c:pt>
                      <c:pt idx="10">
                        <c:v>19</c:v>
                      </c:pt>
                      <c:pt idx="11">
                        <c:v>2</c:v>
                      </c:pt>
                      <c:pt idx="12">
                        <c:v>0</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121</c:v>
                      </c:pt>
                      <c:pt idx="8">
                        <c:v>0</c:v>
                      </c:pt>
                      <c:pt idx="9">
                        <c:v>4</c:v>
                      </c:pt>
                      <c:pt idx="10">
                        <c:v>15</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17</c:v>
                </c:pt>
                <c:pt idx="1">
                  <c:v>0</c:v>
                </c:pt>
                <c:pt idx="2">
                  <c:v>2</c:v>
                </c:pt>
                <c:pt idx="3">
                  <c:v>0</c:v>
                </c:pt>
                <c:pt idx="4">
                  <c:v>2</c:v>
                </c:pt>
                <c:pt idx="8">
                  <c:v>0</c:v>
                </c:pt>
                <c:pt idx="9">
                  <c:v>6</c:v>
                </c:pt>
                <c:pt idx="10">
                  <c:v>6</c:v>
                </c:pt>
                <c:pt idx="11">
                  <c:v>0</c:v>
                </c:pt>
                <c:pt idx="12">
                  <c:v>3</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2</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13</c:v>
                      </c:pt>
                      <c:pt idx="8">
                        <c:v>0</c:v>
                      </c:pt>
                      <c:pt idx="9">
                        <c:v>7</c:v>
                      </c:pt>
                      <c:pt idx="10">
                        <c:v>19</c:v>
                      </c:pt>
                      <c:pt idx="11">
                        <c:v>2</c:v>
                      </c:pt>
                      <c:pt idx="12">
                        <c:v>0</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21</c:v>
                      </c:pt>
                      <c:pt idx="1">
                        <c:v>0</c:v>
                      </c:pt>
                      <c:pt idx="2">
                        <c:v>7</c:v>
                      </c:pt>
                      <c:pt idx="3">
                        <c:v>1</c:v>
                      </c:pt>
                      <c:pt idx="4">
                        <c:v>121</c:v>
                      </c:pt>
                      <c:pt idx="8">
                        <c:v>0</c:v>
                      </c:pt>
                      <c:pt idx="9">
                        <c:v>4</c:v>
                      </c:pt>
                      <c:pt idx="10">
                        <c:v>15</c:v>
                      </c:pt>
                      <c:pt idx="11">
                        <c:v>0</c:v>
                      </c:pt>
                      <c:pt idx="12">
                        <c:v>13</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9</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109</c:v>
                </c:pt>
                <c:pt idx="1">
                  <c:v>50</c:v>
                </c:pt>
                <c:pt idx="2">
                  <c:v>62</c:v>
                </c:pt>
                <c:pt idx="3">
                  <c:v>7</c:v>
                </c:pt>
                <c:pt idx="4">
                  <c:v>28</c:v>
                </c:pt>
                <c:pt idx="5">
                  <c:v>19</c:v>
                </c:pt>
                <c:pt idx="6">
                  <c:v>2</c:v>
                </c:pt>
                <c:pt idx="7">
                  <c:v>22</c:v>
                </c:pt>
                <c:pt idx="8">
                  <c:v>2</c:v>
                </c:pt>
                <c:pt idx="9">
                  <c:v>2</c:v>
                </c:pt>
                <c:pt idx="10">
                  <c:v>26</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165</c:v>
                </c:pt>
                <c:pt idx="1">
                  <c:v>49</c:v>
                </c:pt>
                <c:pt idx="2">
                  <c:v>71</c:v>
                </c:pt>
                <c:pt idx="3">
                  <c:v>35</c:v>
                </c:pt>
                <c:pt idx="4">
                  <c:v>201</c:v>
                </c:pt>
                <c:pt idx="5">
                  <c:v>51</c:v>
                </c:pt>
                <c:pt idx="6">
                  <c:v>0</c:v>
                </c:pt>
                <c:pt idx="7">
                  <c:v>21</c:v>
                </c:pt>
                <c:pt idx="8">
                  <c:v>11</c:v>
                </c:pt>
                <c:pt idx="9">
                  <c:v>21</c:v>
                </c:pt>
                <c:pt idx="10">
                  <c:v>35</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23</c:v>
                </c:pt>
                <c:pt idx="1">
                  <c:v>3</c:v>
                </c:pt>
                <c:pt idx="2">
                  <c:v>7</c:v>
                </c:pt>
                <c:pt idx="3">
                  <c:v>0</c:v>
                </c:pt>
                <c:pt idx="4">
                  <c:v>3</c:v>
                </c:pt>
                <c:pt idx="5">
                  <c:v>46</c:v>
                </c:pt>
                <c:pt idx="6">
                  <c:v>166</c:v>
                </c:pt>
                <c:pt idx="7">
                  <c:v>3</c:v>
                </c:pt>
                <c:pt idx="8">
                  <c:v>29</c:v>
                </c:pt>
                <c:pt idx="9">
                  <c:v>20</c:v>
                </c:pt>
                <c:pt idx="10">
                  <c:v>0</c:v>
                </c:pt>
                <c:pt idx="11">
                  <c:v>10</c:v>
                </c:pt>
                <c:pt idx="12">
                  <c:v>37</c:v>
                </c:pt>
                <c:pt idx="13">
                  <c:v>140</c:v>
                </c:pt>
                <c:pt idx="14">
                  <c:v>16</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49</c:v>
                </c:pt>
                <c:pt idx="1">
                  <c:v>2</c:v>
                </c:pt>
                <c:pt idx="2">
                  <c:v>27</c:v>
                </c:pt>
                <c:pt idx="3">
                  <c:v>0</c:v>
                </c:pt>
                <c:pt idx="4">
                  <c:v>4</c:v>
                </c:pt>
                <c:pt idx="5">
                  <c:v>48</c:v>
                </c:pt>
                <c:pt idx="6">
                  <c:v>259</c:v>
                </c:pt>
                <c:pt idx="7">
                  <c:v>4</c:v>
                </c:pt>
                <c:pt idx="8">
                  <c:v>198</c:v>
                </c:pt>
                <c:pt idx="9">
                  <c:v>31</c:v>
                </c:pt>
                <c:pt idx="10">
                  <c:v>0</c:v>
                </c:pt>
                <c:pt idx="11">
                  <c:v>33</c:v>
                </c:pt>
                <c:pt idx="12">
                  <c:v>29</c:v>
                </c:pt>
                <c:pt idx="13">
                  <c:v>30</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558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1298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78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247</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09/10/2026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23" dataDxfId="922" totalsRowDxfId="921">
  <autoFilter ref="A1:T835" xr:uid="{C71F9AE3-1849-40E2-B383-B53666DE9C15}">
    <filterColumn colId="5">
      <filters>
        <filter val="Hasil Pemeriksaan dan Tanggapan atas Surat ABJ No. ABJ/DIR/EKS/02.24/0116 tanggal 16 Februari 2024"/>
      </filters>
    </filterColumn>
  </autoFilter>
  <tableColumns count="20">
    <tableColumn id="1" xr3:uid="{8520A255-62B5-4793-A282-8BBD44E9BD7E}" name="No" dataDxfId="920" totalsRowDxfId="919">
      <calculatedColumnFormula>ROW(A1)</calculatedColumnFormula>
    </tableColumn>
    <tableColumn id="2" xr3:uid="{22991E6D-62BB-40E8-A55B-8628966C50C8}" name="Nomor Surat" dataDxfId="918" totalsRowDxfId="917"/>
    <tableColumn id="3" xr3:uid="{5DC7DC8D-9034-4661-B893-EF24B4380B06}" name="Tanggal Diterima" dataDxfId="916" totalsRowDxfId="915"/>
    <tableColumn id="4" xr3:uid="{9520D853-E7C3-469D-ABC8-A7ED4A4B4E5F}" name="Tanggal Surat" dataDxfId="914" totalsRowDxfId="913"/>
    <tableColumn id="5" xr3:uid="{9C808766-F02D-4802-8A91-D1DD3A5B5BC6}" name="Pengirim" dataDxfId="912" totalsRowDxfId="911"/>
    <tableColumn id="6" xr3:uid="{F2EBF0BB-418A-448D-8DDA-4804C5E45E16}" name="Perihal" dataDxfId="910" totalsRowDxfId="909"/>
    <tableColumn id="7" xr3:uid="{67EB0614-E9DC-41ED-9FDA-FF508B9DC2C3}" name="Deskripsi" dataDxfId="908" totalsRowDxfId="907"/>
    <tableColumn id="20" xr3:uid="{AC905A97-DE7B-4F2A-8605-5B6A257BD56B}" name="Produksi/Project" dataDxfId="906" totalsRowDxfId="905"/>
    <tableColumn id="8" xr3:uid="{632983CF-17F9-4288-A8D0-F09135516FAE}" name="Lokasi" dataDxfId="904" totalsRowDxfId="903"/>
    <tableColumn id="9" xr3:uid="{71AE1351-F6E8-40C4-A34F-859FB2116266}" name="Kategori" dataDxfId="902" totalsRowDxfId="901"/>
    <tableColumn id="10" xr3:uid="{5E8747B8-6A08-4385-8802-DB45A326BBEE}" name="Due Date" dataDxfId="900" totalsRowDxfId="899"/>
    <tableColumn id="11" xr3:uid="{F1949F92-4082-4EA0-A3EE-5D35BAD30E2C}" name="Status" dataDxfId="898" totalsRowDxfId="897"/>
    <tableColumn id="12" xr3:uid="{94EEF63B-0BF5-4962-9E96-68C61D1A7583}" name="Level Status" dataDxfId="896" totalsRowDxfId="895"/>
    <tableColumn id="13" xr3:uid="{59EB8A76-BF08-4C24-B7D5-6C94EE617C1C}" name="DIC" dataDxfId="894" totalsRowDxfId="893"/>
    <tableColumn id="14" xr3:uid="{8C3AA72A-D6CD-44F1-BD27-A1BE354E2FBD}" name="PIC" dataDxfId="892" totalsRowDxfId="891"/>
    <tableColumn id="15" xr3:uid="{C86BFFB2-D554-48C2-8BB2-6471625E3A4C}" name="Durasi" dataDxfId="890" totalsRowDxfId="889">
      <calculatedColumnFormula>DATEDIF(C2,'Incoming 2023'!$O$2,"Y")&amp;" tahun, "&amp;DATEDIF(C2,'Incoming 2023'!$O$2,"YM")&amp;" bulan, "&amp;DATEDIF(C2,'Incoming 2023'!$O$2,"MD")&amp;" hari"</calculatedColumnFormula>
    </tableColumn>
    <tableColumn id="16" xr3:uid="{D7CD3690-7E9E-43E8-B109-A57B8379B261}" name="Durasi (hari)" dataDxfId="888" totalsRowDxfId="887">
      <calculatedColumnFormula>DATEDIF(C2,Summary!$A$1,"d")</calculatedColumnFormula>
    </tableColumn>
    <tableColumn id="17" xr3:uid="{516F2748-DB0B-4D8B-89EB-EFC9B0E0E213}" name="Durasi Keterlambatan" dataDxfId="886" totalsRowDxfId="885">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84" totalsRowDxfId="883">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82" totalsRowDxfId="88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80" dataDxfId="879">
  <autoFilter ref="A1:R975" xr:uid="{45A8EA0F-2584-4DB3-BF83-7BA16B01DDC4}"/>
  <tableColumns count="18">
    <tableColumn id="1" xr3:uid="{71BEF099-0290-4C37-AC8F-4253F4DE4DC9}" name="No" dataDxfId="878"/>
    <tableColumn id="2" xr3:uid="{CB508058-75A8-4885-9133-939E3F0E65A0}" name="Nomor Surat" dataDxfId="877"/>
    <tableColumn id="3" xr3:uid="{C0C2B727-D9AC-475F-BD22-8FAEAC94D945}" name="Tanggal Surat" dataDxfId="876"/>
    <tableColumn id="4" xr3:uid="{A1D200D6-4CB0-41F1-B2DF-39C0B7D4ACB5}" name="Penerima" dataDxfId="875"/>
    <tableColumn id="5" xr3:uid="{6E724C55-6716-4532-B365-E9C4747BEF48}" name="Perihal" dataDxfId="874"/>
    <tableColumn id="6" xr3:uid="{930D9DDD-EB74-4E31-A725-E0EB4D64CC6A}" name="Deskripsi" dataDxfId="873"/>
    <tableColumn id="17" xr3:uid="{8040E604-846D-49C8-A11C-C65D7EA8AF2A}" name="Produksi/Project" dataDxfId="872"/>
    <tableColumn id="7" xr3:uid="{FD64968B-8D78-41BF-B322-BB4D5E378EB6}" name="Lokasi" dataDxfId="871"/>
    <tableColumn id="8" xr3:uid="{07624593-9BEA-4890-A25F-93E0A4C0D7A2}" name="Kategori" dataDxfId="870"/>
    <tableColumn id="9" xr3:uid="{9117E3C3-E765-4B80-A6A6-FD2A1A9B0B90}" name="Due Date" dataDxfId="869"/>
    <tableColumn id="10" xr3:uid="{67AA5C16-223D-4AD2-823E-C2C52BA3577E}" name="Status" dataDxfId="868"/>
    <tableColumn id="11" xr3:uid="{11FE399C-1DEF-4862-B10B-AED9E919D714}" name="DIC" dataDxfId="867"/>
    <tableColumn id="12" xr3:uid="{99D012BE-DAE4-4990-972B-D837B38DCAFF}" name="PIC" dataDxfId="866"/>
    <tableColumn id="13" xr3:uid="{0BE8850C-5404-4245-BDEB-BCBE4497140C}" name="Durasi" dataDxfId="865"/>
    <tableColumn id="14" xr3:uid="{84C045FD-B6A9-497F-9734-DC9B705E9221}" name="Durasi (Hari)" dataDxfId="864"/>
    <tableColumn id="15" xr3:uid="{70020AA3-00F1-4D8E-B1A5-1F1149D83644}" name="Attachment" dataDxfId="863"/>
    <tableColumn id="16" xr3:uid="{9BE41FCD-FC81-4D6C-A94B-C788DF9C9710}" name="Keterangan" dataDxfId="862"/>
    <tableColumn id="18" xr3:uid="{97B3B87A-DC45-4B1A-BC5D-7A7382F8606D}" name="Kirim Hardcopy" dataDxfId="86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709F-D947-4B42-8280-C5518929A520}">
  <we:reference id="wa200010725" version="1.0.0.1" store="en-US" storeType="OMEX"/>
  <we:alternateReferences>
    <we:reference id="WA200010725" version="1.0.0.1" store="" storeType="OMEX"/>
  </we:alternateReferences>
  <we:properties>
    <we:property name="claude.fileId" value="&quot;b4f8fcf8-8cb2-4b34-87d6-97d24f2add6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1drv.ms/f/c/2e57f0ada4476aa3/IgAvYbeoeoIjQZ-rd7Or3iAWATU52A_ZmHpqc7KXK-HeGb0?e=cM3My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zoomScale="50" zoomScaleNormal="50" workbookViewId="0">
      <selection activeCell="AT21" sqref="AT21"/>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zoomScale="60" zoomScaleNormal="60" workbookViewId="0">
      <selection activeCell="D16" sqref="D16"/>
    </sheetView>
  </sheetViews>
  <sheetFormatPr defaultColWidth="8.77734375" defaultRowHeight="19.8" x14ac:dyDescent="0.3"/>
  <cols>
    <col min="1" max="1" width="26.109375" style="194" customWidth="1"/>
    <col min="2" max="2" width="12.21875" style="194" bestFit="1" customWidth="1"/>
    <col min="3" max="3" width="14.21875" style="194" customWidth="1"/>
    <col min="4" max="4" width="10.21875" style="194" customWidth="1"/>
    <col min="5" max="5" width="9.6640625" style="194" customWidth="1"/>
    <col min="6" max="6" width="6.6640625" style="194" bestFit="1" customWidth="1"/>
    <col min="7" max="7" width="0" style="194" hidden="1" customWidth="1"/>
    <col min="8" max="8" width="17.33203125" style="194" bestFit="1" customWidth="1"/>
    <col min="9" max="9" width="17.21875" style="194" customWidth="1"/>
    <col min="10" max="10" width="8.33203125" style="194" bestFit="1" customWidth="1"/>
    <col min="11" max="11" width="8.5546875" style="194" bestFit="1" customWidth="1"/>
    <col min="12" max="12" width="13.6640625" style="194" bestFit="1" customWidth="1"/>
    <col min="13" max="13" width="18" style="194" customWidth="1"/>
    <col min="14" max="14" width="12.33203125" style="194" bestFit="1" customWidth="1"/>
    <col min="15" max="15" width="8.33203125" style="194" bestFit="1" customWidth="1"/>
    <col min="16" max="16" width="9.6640625" style="194" bestFit="1" customWidth="1"/>
    <col min="17" max="17" width="7.77734375" style="194" customWidth="1"/>
    <col min="18" max="18" width="7.88671875" style="194" customWidth="1"/>
    <col min="19" max="22" width="5.33203125" style="194" customWidth="1"/>
    <col min="23" max="23" width="7.21875" style="194" bestFit="1" customWidth="1"/>
    <col min="24" max="24" width="9.77734375" style="194" bestFit="1" customWidth="1"/>
    <col min="25" max="25" width="5.5546875" style="194" bestFit="1" customWidth="1"/>
    <col min="26" max="26" width="9.6640625" style="194" bestFit="1" customWidth="1"/>
    <col min="27" max="27" width="8.88671875" style="194" bestFit="1" customWidth="1"/>
    <col min="28" max="29" width="5.33203125" style="194" bestFit="1" customWidth="1"/>
    <col min="30" max="30" width="8.77734375" style="194"/>
    <col min="31" max="31" width="16.77734375" style="194" customWidth="1"/>
    <col min="32" max="16384" width="8.77734375" style="194"/>
  </cols>
  <sheetData>
    <row r="1" spans="1:29" ht="20.399999999999999" x14ac:dyDescent="0.3">
      <c r="A1" s="244">
        <f ca="1">TODAY()</f>
        <v>46304</v>
      </c>
    </row>
    <row r="2" spans="1:29" x14ac:dyDescent="0.3">
      <c r="I2" s="245"/>
      <c r="M2" s="339" t="s">
        <v>12314</v>
      </c>
      <c r="N2" s="339"/>
      <c r="O2" s="339"/>
      <c r="P2" s="339"/>
      <c r="Q2" s="339"/>
      <c r="R2" s="339"/>
      <c r="S2" s="339"/>
      <c r="T2" s="339"/>
      <c r="U2" s="339"/>
      <c r="V2" s="339"/>
      <c r="W2" s="339"/>
      <c r="X2" s="339"/>
      <c r="Y2" s="339"/>
      <c r="Z2" s="339"/>
      <c r="AA2" s="339"/>
      <c r="AB2" s="339"/>
      <c r="AC2" s="339"/>
    </row>
    <row r="3" spans="1:29" x14ac:dyDescent="0.7">
      <c r="A3" s="246" t="s">
        <v>2</v>
      </c>
      <c r="I3" s="192"/>
      <c r="M3" s="247" t="s">
        <v>2</v>
      </c>
      <c r="N3" s="248" t="s">
        <v>1080</v>
      </c>
      <c r="O3" s="248" t="s">
        <v>1267</v>
      </c>
      <c r="P3" s="248" t="s">
        <v>1072</v>
      </c>
      <c r="Q3" s="248" t="s">
        <v>1197</v>
      </c>
      <c r="R3" s="248" t="s">
        <v>1088</v>
      </c>
      <c r="S3" s="248"/>
      <c r="T3" s="248"/>
      <c r="U3" s="248"/>
      <c r="V3" s="248" t="s">
        <v>1074</v>
      </c>
      <c r="W3" s="248" t="s">
        <v>1170</v>
      </c>
      <c r="X3" s="248" t="s">
        <v>1175</v>
      </c>
      <c r="Y3" s="248" t="s">
        <v>1070</v>
      </c>
      <c r="Z3" s="248" t="s">
        <v>1079</v>
      </c>
      <c r="AA3" s="248" t="s">
        <v>1219</v>
      </c>
      <c r="AB3" s="248" t="s">
        <v>1744</v>
      </c>
      <c r="AC3" s="248" t="s">
        <v>1168</v>
      </c>
    </row>
    <row r="4" spans="1:29" x14ac:dyDescent="0.7">
      <c r="A4" s="194" t="s">
        <v>5815</v>
      </c>
      <c r="B4" s="194" t="s">
        <v>5818</v>
      </c>
      <c r="I4" s="192"/>
      <c r="M4" s="249" t="s">
        <v>5733</v>
      </c>
      <c r="N4" s="249">
        <f>COUNTIFS('Incoming 2026'!L:L,$B$19,'Incoming 2026'!R:R,N3)</f>
        <v>1</v>
      </c>
      <c r="O4" s="249">
        <f>COUNTIFS('Incoming 2026'!L:L,$B$19,'Incoming 2026'!R:R,"$O$3")</f>
        <v>0</v>
      </c>
      <c r="P4" s="249">
        <f>COUNTIFS('Incoming 2026'!L:L,$B$19,'Incoming 2026'!R:R,"HC")</f>
        <v>0</v>
      </c>
      <c r="Q4" s="249">
        <f>COUNTIFS('Incoming 2026'!L:L,$B$19,'Incoming 2026'!R:R,"HC")</f>
        <v>0</v>
      </c>
      <c r="R4" s="249">
        <f>COUNTIFS('Incoming 2026'!L:L,$B$19,'Incoming 2026'!R:R,"HSE")</f>
        <v>13</v>
      </c>
      <c r="S4" s="249"/>
      <c r="T4" s="249"/>
      <c r="U4" s="249"/>
      <c r="V4" s="249">
        <f>COUNTIFS('Incoming 2026'!L:L,$B$19,'Incoming 2026'!R:R,"maintenance")</f>
        <v>0</v>
      </c>
      <c r="W4" s="249">
        <f>COUNTIFS('Incoming 2026'!L:L,$B$19,'Incoming 2026'!R:R,"permit")</f>
        <v>7</v>
      </c>
      <c r="X4" s="249">
        <f>COUNTIFS('Incoming 2026'!L:L,$B$19,'Incoming 2026'!R:R,"Planning")</f>
        <v>19</v>
      </c>
      <c r="Y4" s="249">
        <f>COUNTIFS('Incoming 2026'!L:L,$B$19,'Incoming 2026'!R:R,"PMO")</f>
        <v>2</v>
      </c>
      <c r="Z4" s="249">
        <f>COUNTIFS('Incoming 2026'!L:L,$B$19,'Incoming 2026'!R:R,"Produksi")</f>
        <v>0</v>
      </c>
      <c r="AA4" s="249">
        <f>COUNTIFS('Incoming 2024'!L:L,$B$19,'Incoming 2024'!N:N,"SCM")</f>
        <v>0</v>
      </c>
      <c r="AB4" s="249">
        <f>COUNTIFS('Incoming 2024'!L:L,$B$19,'Incoming 2024'!N:N,"QMS")</f>
        <v>0</v>
      </c>
      <c r="AC4" s="249">
        <f>COUNTIFS('Incoming 2024'!L:L,$B$19,'Incoming 2024'!N:N,"WQA")</f>
        <v>0</v>
      </c>
    </row>
    <row r="5" spans="1:29" x14ac:dyDescent="0.7">
      <c r="A5" s="194" t="s">
        <v>5814</v>
      </c>
      <c r="B5" s="194" t="s">
        <v>5819</v>
      </c>
      <c r="I5" s="192"/>
      <c r="M5" s="250" t="s">
        <v>5827</v>
      </c>
      <c r="N5" s="193">
        <f>COUNTIFS('Incoming 2026'!L:L,Summary!$B$20,'Incoming 2026'!R:R,Summary!N3)</f>
        <v>21</v>
      </c>
      <c r="O5" s="193">
        <f>COUNTIFS('Incoming 2026'!L:L,Summary!$B$20,'Incoming 2026'!R:R,Summary!O3)</f>
        <v>0</v>
      </c>
      <c r="P5" s="193">
        <f>COUNTIFS('Incoming 2026'!L:L,Summary!$B$20,'Incoming 2026'!R:R,Summary!P3)</f>
        <v>7</v>
      </c>
      <c r="Q5" s="193">
        <f>COUNTIFS('Incoming 2026'!L:L,Summary!$B$20,'Incoming 2026'!R:R,Summary!Q3)</f>
        <v>1</v>
      </c>
      <c r="R5" s="193">
        <f>COUNTIFS('Incoming 2026'!L:L,Summary!$B$20,'Incoming 2026'!R:R,Summary!R3)</f>
        <v>121</v>
      </c>
      <c r="S5" s="193"/>
      <c r="T5" s="193"/>
      <c r="U5" s="193"/>
      <c r="V5" s="193">
        <f>COUNTIFS('Incoming 2026'!L:L,Summary!$B$20,'Incoming 2026'!R:R,Summary!V3)</f>
        <v>0</v>
      </c>
      <c r="W5" s="193">
        <f>COUNTIFS('Incoming 2026'!L:L,Summary!$B$20,'Incoming 2026'!R:R,Summary!W3)</f>
        <v>4</v>
      </c>
      <c r="X5" s="193">
        <f>COUNTIFS('Incoming 2026'!L:L,Summary!$B$20,'Incoming 2026'!R:R,Summary!X3)</f>
        <v>15</v>
      </c>
      <c r="Y5" s="193">
        <f>COUNTIFS('Incoming 2026'!L:L,Summary!$B$20,'Incoming 2026'!R:R,Summary!Y3)</f>
        <v>0</v>
      </c>
      <c r="Z5" s="193">
        <f>COUNTIFS('Incoming 2026'!L:L,Summary!$B$20,'Incoming 2026'!R:R,Summary!Z3)</f>
        <v>13</v>
      </c>
      <c r="AA5" s="193">
        <f>COUNTIFS('Incoming 2024'!L:L,Summary!$B$20,'Incoming 2024'!N:N,Summary!AA3)</f>
        <v>0</v>
      </c>
      <c r="AB5" s="193">
        <f>COUNTIFS('Incoming 2024'!L:L,Summary!$B$20,'Incoming 2024'!N:N,Summary!AB3)</f>
        <v>1</v>
      </c>
      <c r="AC5" s="193">
        <f>COUNTIFS('Incoming 2024'!L:L,Summary!$B$20,'Incoming 2024'!N:N,Summary!AC3)</f>
        <v>2</v>
      </c>
    </row>
    <row r="6" spans="1:29" x14ac:dyDescent="0.7">
      <c r="A6" s="194" t="s">
        <v>5813</v>
      </c>
      <c r="B6" s="194" t="s">
        <v>5820</v>
      </c>
      <c r="I6" s="192"/>
      <c r="M6" s="250" t="s">
        <v>5734</v>
      </c>
      <c r="N6" s="249">
        <f>COUNTIFS('Outgoing 2026'!L:L,$B$19,'Outgoing 2026'!M:M,"compliance")</f>
        <v>17</v>
      </c>
      <c r="O6" s="249">
        <f>COUNTIFS('Outgoing 2026'!L:L,$B$19,'Outgoing 2026'!M:M,"corcom")</f>
        <v>0</v>
      </c>
      <c r="P6" s="249">
        <f>COUNTIFS('Outgoing 2026'!L:L,$B$19,'Outgoing 2026'!M:M,"Finance")</f>
        <v>2</v>
      </c>
      <c r="Q6" s="249">
        <f>COUNTIFS('Outgoing 2026'!L:L,$B$19,'Outgoing 2026'!M:M,"HC")</f>
        <v>0</v>
      </c>
      <c r="R6" s="249">
        <f>COUNTIFS('Outgoing 2026'!L:L,$B$19,'Outgoing 2026'!M:M,"HSE")</f>
        <v>2</v>
      </c>
      <c r="S6" s="249"/>
      <c r="T6" s="249"/>
      <c r="U6" s="249"/>
      <c r="V6" s="249">
        <f>COUNTIFS('Outgoing 2026'!L:L,$B$19,'Outgoing 2026'!M:M,"Maintenance")</f>
        <v>0</v>
      </c>
      <c r="W6" s="249">
        <f>COUNTIFS('Outgoing 2026'!L:L,$B$19,'Outgoing 2026'!M:M,"Permit")</f>
        <v>6</v>
      </c>
      <c r="X6" s="249">
        <f>COUNTIFS('Outgoing 2026'!L:L,$B$19,'Outgoing 2026'!M:M,"Planning")</f>
        <v>6</v>
      </c>
      <c r="Y6" s="249">
        <f>COUNTIFS('Outgoing 2026'!L:L,$B$19,'Outgoing 2026'!M:M,$Y$3)</f>
        <v>0</v>
      </c>
      <c r="Z6" s="249">
        <f>COUNTIFS('Outgoing 2026'!L:L,$B$19,'Outgoing 2026'!M:M,$Z$3)</f>
        <v>3</v>
      </c>
      <c r="AA6" s="249">
        <f>COUNTIFS('Outgoing 2024'!K:K,$B$19,'Outgoing 2024'!L:L,$AA$3)</f>
        <v>0</v>
      </c>
      <c r="AB6" s="249">
        <f>COUNTIFS('Outgoing 2024'!K:K,$B$19,'Outgoing 2024'!L:L,$AB$3)</f>
        <v>0</v>
      </c>
      <c r="AC6" s="249">
        <f>COUNTIFS('Outgoing 2024'!K:K,$B$19,'Outgoing 2024'!L:L,$AC$3)</f>
        <v>0</v>
      </c>
    </row>
    <row r="7" spans="1:29" x14ac:dyDescent="0.7">
      <c r="I7" s="192"/>
      <c r="M7" s="250" t="s">
        <v>5880</v>
      </c>
      <c r="N7" s="249">
        <f>COUNTIFS('Outgoing 2026'!L:L,$B$20,'Outgoing 2026'!M:M,"compliance")</f>
        <v>24</v>
      </c>
      <c r="O7" s="249">
        <f>COUNTIFS('Outgoing 2026'!L:L,$B$20,'Outgoing 2026'!M:M,"corcom")</f>
        <v>0</v>
      </c>
      <c r="P7" s="249">
        <f>COUNTIFS('Outgoing 2026'!L:L,$B$20,'Outgoing 2026'!M:M,"Finance")</f>
        <v>0</v>
      </c>
      <c r="Q7" s="249">
        <f>COUNTIFS('Outgoing 2026'!L:L,$B$20,'Outgoing 2026'!M:M,"HC")</f>
        <v>0</v>
      </c>
      <c r="R7" s="249">
        <f>COUNTIFS('Outgoing 2026'!L:L,$B$20,'Outgoing 2026'!M:M,"HSE")</f>
        <v>0</v>
      </c>
      <c r="S7" s="249"/>
      <c r="T7" s="249"/>
      <c r="U7" s="249"/>
      <c r="V7" s="249">
        <f>COUNTIFS('Outgoing 2026'!L:L,$B$20,'Outgoing 2026'!M:M,"Maintenance")</f>
        <v>0</v>
      </c>
      <c r="W7" s="249">
        <f>COUNTIFS('Outgoing 2026'!L:L,$B$20,'Outgoing 2026'!M:M,"Permit")</f>
        <v>0</v>
      </c>
      <c r="X7" s="249">
        <f>COUNTIFS('Outgoing 2026'!L:L,$B$20,'Outgoing 2026'!M:M,"Planning")</f>
        <v>2</v>
      </c>
      <c r="Y7" s="249">
        <f>COUNTIFS('Outgoing 2026'!L:L,$B$20,'Outgoing 2026'!M:M,$Y$3)</f>
        <v>0</v>
      </c>
      <c r="Z7" s="249">
        <f>COUNTIFS('Outgoing 2026'!L:L,$B$20,'Outgoing 2026'!M:M,$Z$3)</f>
        <v>0</v>
      </c>
      <c r="AA7" s="249">
        <f>COUNTIFS('Outgoing 2024'!K:K,$B$20,'Outgoing 2024'!L:L,$AA$3)</f>
        <v>0</v>
      </c>
      <c r="AB7" s="249">
        <f>COUNTIFS('Outgoing 2024'!K:K,$B$20,'Outgoing 2024'!L:L,$AB$3)</f>
        <v>0</v>
      </c>
      <c r="AC7" s="249">
        <f>COUNTIFS('Outgoing 2024'!K:K,$B$20,'Outgoing 2024'!L:L,$AC$3)</f>
        <v>1</v>
      </c>
    </row>
    <row r="8" spans="1:29" x14ac:dyDescent="0.7">
      <c r="A8" s="340" t="s">
        <v>5823</v>
      </c>
      <c r="B8" s="340">
        <v>2023</v>
      </c>
      <c r="C8" s="194" t="s">
        <v>5821</v>
      </c>
      <c r="D8" s="194">
        <f>SUBTOTAL(3,'Incoming 2023'!D:D)</f>
        <v>439</v>
      </c>
      <c r="I8" s="192"/>
    </row>
    <row r="9" spans="1:29" x14ac:dyDescent="0.7">
      <c r="A9" s="340"/>
      <c r="B9" s="340"/>
      <c r="C9" s="194" t="s">
        <v>5822</v>
      </c>
      <c r="D9" s="194">
        <f>SUBTOTAL(3,'Outgoing 2023'!B:B)</f>
        <v>531</v>
      </c>
      <c r="I9" s="192"/>
    </row>
    <row r="10" spans="1:29" x14ac:dyDescent="0.7">
      <c r="A10" s="340"/>
      <c r="B10" s="340">
        <v>2024</v>
      </c>
      <c r="C10" s="194" t="s">
        <v>5821</v>
      </c>
      <c r="D10" s="194">
        <f>SUBTOTAL(3,'Incoming 2024'!B:B)</f>
        <v>2</v>
      </c>
      <c r="I10" s="192"/>
    </row>
    <row r="11" spans="1:29" x14ac:dyDescent="0.7">
      <c r="A11" s="340"/>
      <c r="B11" s="340"/>
      <c r="C11" s="194" t="s">
        <v>5822</v>
      </c>
      <c r="D11" s="194">
        <f>SUBTOTAL(3,'Outgoing 2024'!A:A)</f>
        <v>975</v>
      </c>
      <c r="I11" s="192"/>
    </row>
    <row r="12" spans="1:29" x14ac:dyDescent="0.7">
      <c r="A12" s="196"/>
      <c r="B12" s="196">
        <v>2025</v>
      </c>
      <c r="C12" s="194" t="s">
        <v>5821</v>
      </c>
      <c r="D12" s="194">
        <f>SUBTOTAL(3,'Incoming 2025'!B2:B2001)</f>
        <v>502</v>
      </c>
      <c r="I12" s="192"/>
    </row>
    <row r="13" spans="1:29" x14ac:dyDescent="0.7">
      <c r="A13" s="196"/>
      <c r="B13" s="196"/>
      <c r="C13" s="194" t="s">
        <v>5822</v>
      </c>
      <c r="D13" s="194">
        <f>SUBTOTAL(3,'Outgoing 2025'!B2:B1898)</f>
        <v>1158</v>
      </c>
      <c r="I13" s="192"/>
    </row>
    <row r="14" spans="1:29" x14ac:dyDescent="0.7">
      <c r="A14" s="196"/>
      <c r="B14" s="196">
        <v>2026</v>
      </c>
      <c r="C14" s="194" t="s">
        <v>5821</v>
      </c>
      <c r="D14" s="194">
        <f>SUBTOTAL(3,'Incoming 2026'!B2:B1984)</f>
        <v>558</v>
      </c>
      <c r="I14" s="192"/>
    </row>
    <row r="15" spans="1:29" x14ac:dyDescent="0.7">
      <c r="A15" s="196"/>
      <c r="B15" s="196"/>
      <c r="C15" s="194" t="s">
        <v>5822</v>
      </c>
      <c r="D15" s="194">
        <f>SUBTOTAL(3,'Outgoing 2026'!B2:B1500)</f>
        <v>1298</v>
      </c>
      <c r="I15" s="192"/>
    </row>
    <row r="16" spans="1:29" x14ac:dyDescent="0.7">
      <c r="I16" s="192"/>
    </row>
    <row r="18" spans="2:12" x14ac:dyDescent="0.3">
      <c r="B18" s="194" t="s">
        <v>1306</v>
      </c>
      <c r="C18" s="194">
        <v>2026</v>
      </c>
      <c r="D18" s="246">
        <v>2025</v>
      </c>
      <c r="E18" s="250">
        <v>2024</v>
      </c>
      <c r="F18" s="250">
        <v>2023</v>
      </c>
      <c r="I18" s="194" t="s">
        <v>1307</v>
      </c>
      <c r="J18" s="194">
        <v>2026</v>
      </c>
      <c r="K18" s="246">
        <v>2025</v>
      </c>
      <c r="L18" s="250">
        <v>2024</v>
      </c>
    </row>
    <row r="19" spans="2:12" x14ac:dyDescent="0.3">
      <c r="B19" s="251" t="s">
        <v>1305</v>
      </c>
      <c r="C19" s="251">
        <f>COUNTIF('Incoming 2026'!L2:L1982,Summary!B19)</f>
        <v>78</v>
      </c>
      <c r="D19" s="251">
        <f>COUNTIF('Incoming 2025'!L2:L2001,Summary!B19)</f>
        <v>39</v>
      </c>
      <c r="E19" s="251">
        <f>COUNTIF('Incoming 2024'!L:L,"open")</f>
        <v>37</v>
      </c>
      <c r="F19" s="251">
        <f>COUNTIF('Incoming 2023'!I:I,"open")</f>
        <v>9</v>
      </c>
      <c r="I19" s="251" t="s">
        <v>1305</v>
      </c>
      <c r="J19" s="251">
        <f>COUNTIF('Outgoing 2026'!$L$2:$L$952,Summary!I19)</f>
        <v>38</v>
      </c>
      <c r="K19" s="251">
        <f>COUNTIF('Outgoing 2025'!K2:K963,Summary!I19)</f>
        <v>11</v>
      </c>
      <c r="L19" s="251">
        <f>COUNTIF('Outgoing 2024'!K:K,"Open")</f>
        <v>2</v>
      </c>
    </row>
    <row r="20" spans="2:12" x14ac:dyDescent="0.3">
      <c r="B20" s="252" t="s">
        <v>1184</v>
      </c>
      <c r="C20" s="252">
        <f>COUNTIF('Incoming 2026'!L2:L1982,Summary!B20)</f>
        <v>247</v>
      </c>
      <c r="D20" s="252">
        <f>COUNTIF('Incoming 2025'!L3:L2001,Summary!B20)</f>
        <v>116</v>
      </c>
      <c r="E20" s="252">
        <f>COUNTIF('Incoming 2024'!L:L,"closed")</f>
        <v>244</v>
      </c>
      <c r="F20" s="252">
        <f>COUNTIF('Incoming 2023'!I:I,"closed")</f>
        <v>252</v>
      </c>
      <c r="I20" s="252" t="s">
        <v>1184</v>
      </c>
      <c r="J20" s="252">
        <f>COUNTIF('Outgoing 2026'!$L$2:$L$952,Summary!I20)</f>
        <v>35</v>
      </c>
      <c r="K20" s="252">
        <f>COUNTIF('Outgoing 2025'!K3:K963,Summary!I20)</f>
        <v>7</v>
      </c>
      <c r="L20" s="252">
        <f>COUNTIF('Outgoing 2024'!K:K,"Closed")</f>
        <v>177</v>
      </c>
    </row>
    <row r="21" spans="2:12" x14ac:dyDescent="0.3">
      <c r="B21" s="249" t="s">
        <v>1308</v>
      </c>
      <c r="C21" s="252">
        <f>COUNTIF('Incoming 2026'!L2:L1983,Summary!B21)</f>
        <v>233</v>
      </c>
      <c r="D21" s="253">
        <f>COUNTIF('Incoming 2025'!L4:L1001,Summary!B21)</f>
        <v>338</v>
      </c>
      <c r="E21" s="249">
        <f>COUNTIF('Incoming 2024'!L:L,"info")</f>
        <v>553</v>
      </c>
      <c r="F21" s="249">
        <f>COUNTIF('Incoming 2023'!I:I,"info")</f>
        <v>177</v>
      </c>
      <c r="I21" s="249" t="s">
        <v>1308</v>
      </c>
      <c r="J21" s="253">
        <f>COUNTIF('Outgoing 2026'!$L$2:$L$952,Summary!I21)</f>
        <v>877</v>
      </c>
      <c r="K21" s="253">
        <f>COUNTIF('Outgoing 2025'!K4:K963,Summary!I21)</f>
        <v>639</v>
      </c>
      <c r="L21" s="249">
        <f>COUNTIF('Outgoing 2024'!K:K,"Info")</f>
        <v>777</v>
      </c>
    </row>
    <row r="24" spans="2:12" x14ac:dyDescent="0.3">
      <c r="I24" s="254"/>
    </row>
    <row r="34" spans="1:17" x14ac:dyDescent="0.3">
      <c r="M34" s="194" t="s">
        <v>12321</v>
      </c>
    </row>
    <row r="35" spans="1:17" x14ac:dyDescent="0.3">
      <c r="N35" s="194">
        <v>7</v>
      </c>
      <c r="O35" s="194">
        <v>14</v>
      </c>
      <c r="P35" s="194">
        <v>21</v>
      </c>
      <c r="Q35" s="194">
        <v>30</v>
      </c>
    </row>
    <row r="36" spans="1:17" x14ac:dyDescent="0.3">
      <c r="M36" s="194" t="s">
        <v>5815</v>
      </c>
      <c r="N36" s="194">
        <f>COUNTIF('Incoming 2026'!M2:M191,Summary!M36)</f>
        <v>10</v>
      </c>
      <c r="O36" s="194">
        <f ca="1">COUNTIFS('Incoming 2026'!M:M,Summary!M36,'Incoming 2026'!W:W,Summary!O35)</f>
        <v>0</v>
      </c>
      <c r="P36" s="194">
        <f ca="1">COUNTIFS('Incoming 2026'!M:M,Summary!M36,'Incoming 2026'!W:W,Summary!P35)</f>
        <v>0</v>
      </c>
      <c r="Q36" s="194">
        <f>COUNTIFS('Incoming 2026'!M:M,Summary!N36,'Incoming 2026'!W:W,Summary!Q35)</f>
        <v>0</v>
      </c>
    </row>
    <row r="37" spans="1:17" x14ac:dyDescent="0.3">
      <c r="M37" s="194" t="s">
        <v>5814</v>
      </c>
      <c r="N37" s="194">
        <f>COUNTIF('Incoming 2026'!M3:M192,Summary!M37)</f>
        <v>20</v>
      </c>
      <c r="O37" s="194">
        <f ca="1">COUNTIFS('Incoming 2026'!M:M,Summary!M37,'Incoming 2026'!W:W,Summary!O35)</f>
        <v>0</v>
      </c>
      <c r="P37" s="194">
        <f ca="1">COUNTIFS('Incoming 2026'!M:M,Summary!M37,'Incoming 2026'!W:W,Summary!P35)</f>
        <v>0</v>
      </c>
      <c r="Q37" s="194">
        <f ca="1">COUNTIFS('Incoming 2026'!M:M,Summary!M37,'Incoming 2026'!W:W,Summary!Q35)</f>
        <v>0</v>
      </c>
    </row>
    <row r="38" spans="1:17" x14ac:dyDescent="0.3">
      <c r="M38" s="194" t="s">
        <v>5813</v>
      </c>
      <c r="N38" s="194">
        <f>COUNTIF('Incoming 2026'!M4:M193,Summary!M38)</f>
        <v>2</v>
      </c>
      <c r="O38" s="194">
        <f ca="1">COUNTIFS('Incoming 2026'!M:M,Summary!M38,'Incoming 2026'!W:W,Summary!O35)</f>
        <v>0</v>
      </c>
      <c r="P38" s="194">
        <f ca="1">COUNTIFS('Incoming 2026'!M:M,Summary!M38,'Incoming 2026'!W:W,Summary!P35)</f>
        <v>0</v>
      </c>
      <c r="Q38" s="194">
        <f ca="1">COUNTIFS('Incoming 2026'!M:M,Summary!M38,'Incoming 2026'!W:W,Summary!Q35)</f>
        <v>2</v>
      </c>
    </row>
    <row r="40" spans="1:17" x14ac:dyDescent="0.3">
      <c r="A40" s="245" t="s">
        <v>5699</v>
      </c>
    </row>
    <row r="41" spans="1:17" x14ac:dyDescent="0.7">
      <c r="A41" s="192" t="s">
        <v>8792</v>
      </c>
      <c r="B41" s="194" t="e">
        <f>COUNTIF('Incoming 2026'!#REF!,A41)</f>
        <v>#REF!</v>
      </c>
    </row>
    <row r="42" spans="1:17" x14ac:dyDescent="0.7">
      <c r="A42" s="192" t="s">
        <v>6030</v>
      </c>
      <c r="B42" s="194" t="e">
        <f>COUNTIF('Incoming 2026'!#REF!,A42)</f>
        <v>#REF!</v>
      </c>
    </row>
    <row r="43" spans="1:17" x14ac:dyDescent="0.7">
      <c r="A43" s="192" t="s">
        <v>2881</v>
      </c>
      <c r="B43" s="194" t="e">
        <f>COUNTIF('Incoming 2026'!#REF!,A43)</f>
        <v>#REF!</v>
      </c>
    </row>
    <row r="44" spans="1:17" x14ac:dyDescent="0.3">
      <c r="A44" s="194" t="s">
        <v>7655</v>
      </c>
      <c r="B44" s="194" t="e">
        <f>COUNTIF('Incoming 2026'!#REF!,A44)</f>
        <v>#REF!</v>
      </c>
    </row>
    <row r="45" spans="1:17" x14ac:dyDescent="0.3">
      <c r="A45" s="194" t="s">
        <v>5701</v>
      </c>
      <c r="B45" s="194" t="e">
        <f>COUNTIF('Incoming 2026'!#REF!,A45)</f>
        <v>#REF!</v>
      </c>
    </row>
    <row r="46" spans="1:17" x14ac:dyDescent="0.3">
      <c r="A46" s="194" t="s">
        <v>3188</v>
      </c>
      <c r="B46" s="194" t="e">
        <f>COUNTIF('Incoming 2026'!#REF!,A46)</f>
        <v>#REF!</v>
      </c>
    </row>
    <row r="47" spans="1:17" x14ac:dyDescent="0.3">
      <c r="A47" s="194" t="s">
        <v>7866</v>
      </c>
      <c r="B47" s="194" t="e">
        <f>COUNTIF('Incoming 2026'!#REF!,A47)</f>
        <v>#REF!</v>
      </c>
    </row>
    <row r="48" spans="1:17" x14ac:dyDescent="0.3">
      <c r="A48" s="194" t="s">
        <v>2883</v>
      </c>
      <c r="B48" s="194" t="e">
        <f>COUNTIF('Incoming 2026'!#REF!,A48)</f>
        <v>#REF!</v>
      </c>
    </row>
    <row r="49" spans="1:2" x14ac:dyDescent="0.3">
      <c r="A49" s="194" t="s">
        <v>5845</v>
      </c>
      <c r="B49" s="194" t="e">
        <f>COUNTIF('Incoming 2026'!#REF!,A49)</f>
        <v>#REF!</v>
      </c>
    </row>
    <row r="50" spans="1:2" ht="39.6" x14ac:dyDescent="0.3">
      <c r="A50" s="195" t="s">
        <v>5704</v>
      </c>
      <c r="B50" s="194" t="e">
        <f>COUNTIF('Incoming 2026'!#REF!,A50)</f>
        <v>#REF!</v>
      </c>
    </row>
    <row r="51" spans="1:2" x14ac:dyDescent="0.3">
      <c r="A51" s="194" t="s">
        <v>5841</v>
      </c>
      <c r="B51" s="194" t="e">
        <f>COUNTIF('Incoming 2026'!#REF!,A51)</f>
        <v>#REF!</v>
      </c>
    </row>
    <row r="53" spans="1:2" x14ac:dyDescent="0.3">
      <c r="A53" s="194" t="s">
        <v>5849</v>
      </c>
      <c r="B53" s="194" t="e">
        <f>COUNTIF('Incoming 2026'!#REF!,A53)</f>
        <v>#REF!</v>
      </c>
    </row>
    <row r="54" spans="1:2" x14ac:dyDescent="0.3">
      <c r="A54" s="194" t="s">
        <v>5852</v>
      </c>
      <c r="B54" s="194" t="e">
        <f>COUNTIF('Incoming 2026'!#REF!,A54)</f>
        <v>#REF!</v>
      </c>
    </row>
    <row r="55" spans="1:2" x14ac:dyDescent="0.3">
      <c r="A55" s="194" t="s">
        <v>1079</v>
      </c>
      <c r="B55" s="194" t="e">
        <f>COUNTIF('Incoming 2026'!#REF!,A55)</f>
        <v>#REF!</v>
      </c>
    </row>
    <row r="56" spans="1:2" x14ac:dyDescent="0.3">
      <c r="A56" s="194" t="s">
        <v>5892</v>
      </c>
      <c r="B56" s="194" t="e">
        <f>COUNTIF('Incoming 2026'!#REF!,A56)</f>
        <v>#REF!</v>
      </c>
    </row>
    <row r="59" spans="1:2" x14ac:dyDescent="0.3">
      <c r="A59" s="245" t="s">
        <v>6027</v>
      </c>
    </row>
    <row r="60" spans="1:2" x14ac:dyDescent="0.7">
      <c r="A60" s="192" t="s">
        <v>3201</v>
      </c>
      <c r="B60" s="194">
        <f>COUNTIFS('Incoming 2025'!L:L,Summary!$B$19,'Incoming 2025'!J:J,Summary!A60)</f>
        <v>0</v>
      </c>
    </row>
    <row r="61" spans="1:2" x14ac:dyDescent="0.7">
      <c r="A61" s="192" t="s">
        <v>6030</v>
      </c>
      <c r="B61" s="194">
        <f>COUNTIFS('Incoming 2025'!L:L,Summary!$B$19,'Incoming 2025'!J:J,Summary!A61)</f>
        <v>9</v>
      </c>
    </row>
    <row r="62" spans="1:2" x14ac:dyDescent="0.7">
      <c r="A62" s="192" t="s">
        <v>2881</v>
      </c>
      <c r="B62" s="194">
        <f>COUNTIFS('Incoming 2025'!L:L,Summary!$B$19,'Incoming 2025'!J:J,Summary!A62)</f>
        <v>2</v>
      </c>
    </row>
    <row r="63" spans="1:2" x14ac:dyDescent="0.3">
      <c r="A63" s="194" t="s">
        <v>5700</v>
      </c>
      <c r="B63" s="194">
        <f>COUNTIFS('Incoming 2025'!L:L,Summary!$B$19,'Incoming 2025'!J:J,Summary!A63)</f>
        <v>0</v>
      </c>
    </row>
    <row r="64" spans="1:2" x14ac:dyDescent="0.3">
      <c r="A64" s="194" t="s">
        <v>5701</v>
      </c>
      <c r="B64" s="194">
        <f>COUNTIFS('Incoming 2025'!L:L,Summary!$B$19,'Incoming 2025'!J:J,Summary!A64)</f>
        <v>0</v>
      </c>
    </row>
    <row r="65" spans="1:44" x14ac:dyDescent="0.3">
      <c r="A65" s="194" t="s">
        <v>3188</v>
      </c>
      <c r="B65" s="194">
        <f>COUNTIFS('Incoming 2025'!L:L,Summary!$B$19,'Incoming 2025'!J:J,Summary!A65)</f>
        <v>5</v>
      </c>
    </row>
    <row r="66" spans="1:44" x14ac:dyDescent="0.3">
      <c r="A66" s="194" t="s">
        <v>5703</v>
      </c>
      <c r="B66" s="194">
        <f>COUNTIFS('Incoming 2025'!L:L,Summary!$B$19,'Incoming 2025'!J:J,Summary!A66)</f>
        <v>0</v>
      </c>
    </row>
    <row r="67" spans="1:44" x14ac:dyDescent="0.3">
      <c r="A67" s="194" t="s">
        <v>5702</v>
      </c>
      <c r="B67" s="194">
        <f>COUNTIFS('Incoming 2025'!L:L,Summary!$B$19,'Incoming 2025'!J:J,Summary!A67)</f>
        <v>0</v>
      </c>
    </row>
    <row r="68" spans="1:44" x14ac:dyDescent="0.3">
      <c r="A68" s="194" t="s">
        <v>2895</v>
      </c>
      <c r="B68" s="194">
        <f>COUNTIFS('Incoming 2025'!L:L,Summary!$B$19,'Incoming 2025'!J:J,Summary!A68)</f>
        <v>0</v>
      </c>
    </row>
    <row r="69" spans="1:44" ht="39.6" x14ac:dyDescent="0.3">
      <c r="A69" s="195" t="s">
        <v>5704</v>
      </c>
      <c r="B69" s="194">
        <f>COUNTIFS('Incoming 2025'!L:L,Summary!$B$19,'Incoming 2025'!J:J,Summary!A69)</f>
        <v>1</v>
      </c>
    </row>
    <row r="70" spans="1:44" x14ac:dyDescent="0.3">
      <c r="A70" s="194" t="s">
        <v>5841</v>
      </c>
      <c r="B70" s="194">
        <f>COUNTIFS('Incoming 2025'!L:L,Summary!$B$19,'Incoming 2025'!J:J,Summary!A70)</f>
        <v>1</v>
      </c>
    </row>
    <row r="71" spans="1:44" x14ac:dyDescent="0.3">
      <c r="A71" s="194" t="s">
        <v>5845</v>
      </c>
      <c r="B71" s="194">
        <f>COUNTIFS('Incoming 2025'!L:L,Summary!$B$19,'Incoming 2025'!J:J,Summary!A71)</f>
        <v>0</v>
      </c>
    </row>
    <row r="72" spans="1:44" x14ac:dyDescent="0.3">
      <c r="A72" s="194" t="s">
        <v>5849</v>
      </c>
      <c r="B72" s="194">
        <f>COUNTIFS('Incoming 2025'!L:L,Summary!$B$19,'Incoming 2025'!J:J,Summary!A72)</f>
        <v>0</v>
      </c>
    </row>
    <row r="73" spans="1:44" x14ac:dyDescent="0.3">
      <c r="A73" s="194" t="s">
        <v>5852</v>
      </c>
      <c r="B73" s="194">
        <f>COUNTIFS('Incoming 2025'!L:L,Summary!$B$19,'Incoming 2025'!J:J,Summary!A73)</f>
        <v>0</v>
      </c>
    </row>
    <row r="74" spans="1:44" x14ac:dyDescent="0.3">
      <c r="A74" s="194" t="s">
        <v>1079</v>
      </c>
      <c r="B74" s="194">
        <f>COUNTIFS('Incoming 2025'!L:L,Summary!$B$19,'Incoming 2025'!J:J,Summary!A74)</f>
        <v>0</v>
      </c>
    </row>
    <row r="75" spans="1:44" x14ac:dyDescent="0.3">
      <c r="A75" s="194" t="s">
        <v>5892</v>
      </c>
      <c r="B75" s="194">
        <f>COUNTIFS('Incoming 2025'!L:L,Summary!$B$19,'Incoming 2025'!J:J,Summary!A75)</f>
        <v>0</v>
      </c>
    </row>
    <row r="77" spans="1:44" ht="53.4" customHeight="1" x14ac:dyDescent="0.3">
      <c r="A77" s="255">
        <v>2026</v>
      </c>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c r="AM77" s="256"/>
      <c r="AN77" s="256"/>
      <c r="AO77" s="256"/>
      <c r="AP77" s="256"/>
      <c r="AQ77" s="256"/>
      <c r="AR77" s="256"/>
    </row>
    <row r="78" spans="1:44" x14ac:dyDescent="0.3">
      <c r="N78" s="246" t="s">
        <v>12322</v>
      </c>
    </row>
    <row r="79" spans="1:44" x14ac:dyDescent="0.3">
      <c r="A79" s="246" t="s">
        <v>12622</v>
      </c>
      <c r="B79" s="194" t="s">
        <v>5821</v>
      </c>
      <c r="C79" s="194" t="s">
        <v>5822</v>
      </c>
      <c r="O79" s="194" t="s">
        <v>5821</v>
      </c>
      <c r="P79" s="194" t="s">
        <v>5822</v>
      </c>
    </row>
    <row r="80" spans="1:44" x14ac:dyDescent="0.3">
      <c r="A80" s="271" t="s">
        <v>8242</v>
      </c>
      <c r="N80" s="194" t="str" cm="1">
        <f t="array" ref="N80:N86">_xlfn.UNIQUE('Incoming 2026'!R2:R17)</f>
        <v>PMO Infill</v>
      </c>
      <c r="O80" s="194">
        <f>COUNTIF('Incoming 2026'!$R$2:$R$984,Summary!N80)</f>
        <v>109</v>
      </c>
      <c r="P80" s="194">
        <f>COUNTIF('Outgoing 2026'!$M$2:$M$900,Summary!N80)</f>
        <v>165</v>
      </c>
    </row>
    <row r="81" spans="1:16" x14ac:dyDescent="0.3">
      <c r="A81" s="194" t="s">
        <v>12608</v>
      </c>
      <c r="B81" s="194">
        <f>COUNTIF('Incoming 2026'!$J$2:$J$984,Summary!A81)</f>
        <v>23</v>
      </c>
      <c r="C81" s="194">
        <f>COUNTIF('Outgoing 2026'!$J$2:$J$906,Summary!A81)</f>
        <v>49</v>
      </c>
      <c r="N81" s="194" t="str">
        <v>Planning</v>
      </c>
      <c r="O81" s="194">
        <f>COUNTIF('Incoming 2026'!$R$2:$R$984,Summary!N81)</f>
        <v>50</v>
      </c>
      <c r="P81" s="194">
        <f>COUNTIF('Outgoing 2026'!$M$2:$M$900,Summary!N81)</f>
        <v>49</v>
      </c>
    </row>
    <row r="82" spans="1:16" x14ac:dyDescent="0.3">
      <c r="A82" s="194" t="s">
        <v>12609</v>
      </c>
      <c r="B82" s="194">
        <f>COUNTIF('Incoming 2026'!$J$2:$J$984,Summary!A82)</f>
        <v>3</v>
      </c>
      <c r="C82" s="194">
        <f>COUNTIF('Outgoing 2026'!$J$2:$J$906,Summary!A82)</f>
        <v>2</v>
      </c>
      <c r="N82" s="194" t="str">
        <v>Compliance</v>
      </c>
      <c r="O82" s="194">
        <f>COUNTIF('Incoming 2026'!$R$2:$R$984,Summary!N82)</f>
        <v>62</v>
      </c>
      <c r="P82" s="194">
        <f>COUNTIF('Outgoing 2026'!$M$2:$M$900,Summary!N82)</f>
        <v>71</v>
      </c>
    </row>
    <row r="83" spans="1:16" x14ac:dyDescent="0.3">
      <c r="A83" s="194" t="s">
        <v>12612</v>
      </c>
      <c r="B83" s="194">
        <f>COUNTIF('Incoming 2026'!$J$2:$J$984,Summary!A83)</f>
        <v>7</v>
      </c>
      <c r="C83" s="194">
        <f>COUNTIF('Outgoing 2026'!$J$2:$J$906,Summary!A83)</f>
        <v>27</v>
      </c>
      <c r="N83" s="194" t="str">
        <v>Finance</v>
      </c>
      <c r="O83" s="194">
        <f>COUNTIF('Incoming 2026'!$R$2:$R$984,Summary!N83)</f>
        <v>7</v>
      </c>
      <c r="P83" s="194">
        <f>COUNTIF('Outgoing 2026'!$M$2:$M$900,Summary!N83)</f>
        <v>35</v>
      </c>
    </row>
    <row r="84" spans="1:16" x14ac:dyDescent="0.3">
      <c r="A84" s="194" t="s">
        <v>12611</v>
      </c>
      <c r="B84" s="194">
        <f>COUNTIF('Incoming 2026'!$J$2:$J$984,Summary!A84)</f>
        <v>0</v>
      </c>
      <c r="C84" s="194">
        <f>COUNTIF('Outgoing 2026'!$J$2:$J$906,Summary!A84)</f>
        <v>0</v>
      </c>
      <c r="N84" s="194" t="str">
        <v>PMO NC</v>
      </c>
      <c r="O84" s="194">
        <f>COUNTIF('Incoming 2026'!$R$2:$R$984,Summary!N84)</f>
        <v>28</v>
      </c>
      <c r="P84" s="194">
        <f>COUNTIF('Outgoing 2026'!$M$2:$M$900,Summary!N84)</f>
        <v>201</v>
      </c>
    </row>
    <row r="85" spans="1:16" x14ac:dyDescent="0.3">
      <c r="A85" s="194" t="s">
        <v>12610</v>
      </c>
      <c r="B85" s="194">
        <f>COUNTIF('Incoming 2026'!$J$2:$J$984,Summary!A85)</f>
        <v>3</v>
      </c>
      <c r="C85" s="194">
        <f>COUNTIF('Outgoing 2026'!$J$2:$J$906,Summary!A85)</f>
        <v>4</v>
      </c>
      <c r="N85" s="194" t="str">
        <v>PMO Cyclical</v>
      </c>
      <c r="O85" s="194">
        <f>COUNTIF('Incoming 2026'!$R$2:$R$984,Summary!N85)</f>
        <v>19</v>
      </c>
      <c r="P85" s="194">
        <f>COUNTIF('Outgoing 2026'!$M$2:$M$900,Summary!N85)</f>
        <v>51</v>
      </c>
    </row>
    <row r="86" spans="1:16" x14ac:dyDescent="0.3">
      <c r="A86" s="271" t="s">
        <v>5989</v>
      </c>
      <c r="N86" s="194" t="str">
        <v>PMO/Permit</v>
      </c>
      <c r="O86" s="194">
        <f>COUNTIF('Incoming 2026'!$R$2:$R$984,Summary!N86)</f>
        <v>2</v>
      </c>
      <c r="P86" s="194">
        <f>COUNTIF('Outgoing 2026'!$M$2:$M$900,Summary!N86)</f>
        <v>0</v>
      </c>
    </row>
    <row r="87" spans="1:16" x14ac:dyDescent="0.3">
      <c r="A87" s="194" t="s">
        <v>12613</v>
      </c>
      <c r="B87" s="194">
        <f>COUNTIF('Incoming 2026'!$J$2:$J$984,Summary!A87)</f>
        <v>46</v>
      </c>
      <c r="C87" s="194">
        <f>COUNTIF('Outgoing 2026'!$J$2:$J$906,Summary!A87)</f>
        <v>48</v>
      </c>
      <c r="N87" s="194" t="s">
        <v>10300</v>
      </c>
      <c r="O87" s="194">
        <f>COUNTIF('Incoming 2026'!$R$2:$R$984,Summary!N87)</f>
        <v>22</v>
      </c>
      <c r="P87" s="194">
        <f>COUNTIF('Outgoing 2026'!$M$2:$M$900,Summary!N87)</f>
        <v>21</v>
      </c>
    </row>
    <row r="88" spans="1:16" x14ac:dyDescent="0.3">
      <c r="A88" s="194" t="s">
        <v>12614</v>
      </c>
      <c r="B88" s="194">
        <f>COUNTIF('Incoming 2026'!$J$2:$J$984,Summary!A88)</f>
        <v>166</v>
      </c>
      <c r="C88" s="194">
        <f>COUNTIF('Outgoing 2026'!$J$2:$J$906,Summary!A88)</f>
        <v>259</v>
      </c>
      <c r="N88" s="194" t="s">
        <v>1168</v>
      </c>
      <c r="O88" s="194">
        <f>COUNTIF('Incoming 2026'!$R$2:$R$984,Summary!N88)</f>
        <v>2</v>
      </c>
      <c r="P88" s="194">
        <f>COUNTIF('Outgoing 2026'!$M$2:$M$900,Summary!N88)</f>
        <v>11</v>
      </c>
    </row>
    <row r="89" spans="1:16" x14ac:dyDescent="0.3">
      <c r="A89" s="194" t="s">
        <v>12610</v>
      </c>
      <c r="B89" s="194">
        <f>COUNTIF('Incoming 2026'!$J$2:$J$984,Summary!A89)</f>
        <v>3</v>
      </c>
      <c r="C89" s="194">
        <f>COUNTIF('Outgoing 2026'!$J$2:$J$906,Summary!A89)</f>
        <v>4</v>
      </c>
      <c r="N89" s="194" t="s">
        <v>1167</v>
      </c>
      <c r="O89" s="194">
        <f>COUNTIF('Incoming 2026'!$R$2:$R$984,Summary!N89)</f>
        <v>2</v>
      </c>
      <c r="P89" s="194">
        <f>COUNTIF('Outgoing 2026'!$M$2:$M$900,Summary!N89)</f>
        <v>21</v>
      </c>
    </row>
    <row r="90" spans="1:16" x14ac:dyDescent="0.3">
      <c r="A90" s="194" t="s">
        <v>9844</v>
      </c>
      <c r="B90" s="194">
        <f>COUNTIF('Incoming 2026'!$J$2:$J$984,Summary!A90)</f>
        <v>29</v>
      </c>
      <c r="C90" s="194">
        <f>COUNTIF('Outgoing 2026'!$J$2:$J$906,Summary!A90)</f>
        <v>198</v>
      </c>
      <c r="N90" s="194" t="s">
        <v>1170</v>
      </c>
      <c r="O90" s="194">
        <f>COUNTIF('Incoming 2026'!$R$2:$R$984,Summary!N90)</f>
        <v>26</v>
      </c>
      <c r="P90" s="194">
        <f>COUNTIF('Outgoing 2026'!$M$2:$M$900,Summary!N90)</f>
        <v>35</v>
      </c>
    </row>
    <row r="91" spans="1:16" x14ac:dyDescent="0.3">
      <c r="A91" s="271" t="s">
        <v>12615</v>
      </c>
    </row>
    <row r="92" spans="1:16" x14ac:dyDescent="0.3">
      <c r="A92" s="194" t="s">
        <v>12601</v>
      </c>
      <c r="B92" s="194">
        <f>COUNTIF('Incoming 2026'!$J$2:$J$984,Summary!A92)</f>
        <v>20</v>
      </c>
      <c r="C92" s="194">
        <f>COUNTIF('Outgoing 2026'!$J$2:$J$906,Summary!A92)</f>
        <v>31</v>
      </c>
      <c r="N92" s="194" t="s">
        <v>12605</v>
      </c>
    </row>
    <row r="93" spans="1:16" x14ac:dyDescent="0.3">
      <c r="A93" s="194" t="s">
        <v>12602</v>
      </c>
      <c r="B93" s="194">
        <f>COUNTIF('Incoming 2026'!$J$2:$J$984,Summary!A93)</f>
        <v>0</v>
      </c>
      <c r="C93" s="194">
        <f>COUNTIF('Outgoing 2026'!$J$2:$J$906,Summary!A93)</f>
        <v>0</v>
      </c>
    </row>
    <row r="94" spans="1:16" x14ac:dyDescent="0.3">
      <c r="A94" s="194" t="s">
        <v>3188</v>
      </c>
      <c r="B94" s="194">
        <f>COUNTIF('Incoming 2026'!$J$2:$J$984,Summary!A94)</f>
        <v>10</v>
      </c>
      <c r="C94" s="194">
        <f>COUNTIF('Outgoing 2026'!$J$2:$J$906,Summary!A94)</f>
        <v>33</v>
      </c>
    </row>
    <row r="95" spans="1:16" x14ac:dyDescent="0.3">
      <c r="A95" s="194" t="s">
        <v>12603</v>
      </c>
      <c r="B95" s="194">
        <f>COUNTIF('Incoming 2026'!$J$2:$J$984,Summary!A95)</f>
        <v>37</v>
      </c>
      <c r="C95" s="194">
        <f>COUNTIF('Outgoing 2026'!$J$2:$J$906,Summary!A95)</f>
        <v>29</v>
      </c>
    </row>
    <row r="96" spans="1:16" x14ac:dyDescent="0.3">
      <c r="A96" s="194" t="s">
        <v>1088</v>
      </c>
      <c r="B96" s="194">
        <f>COUNTIF('Incoming 2026'!$J$2:$J$984,Summary!A96)</f>
        <v>140</v>
      </c>
      <c r="C96" s="194">
        <f>COUNTIF('Outgoing 2026'!$J$2:$J$906,Summary!A96)</f>
        <v>30</v>
      </c>
    </row>
    <row r="97" spans="1:12" x14ac:dyDescent="0.3">
      <c r="A97" s="194" t="s">
        <v>12604</v>
      </c>
      <c r="B97" s="194">
        <f>COUNTIF('Incoming 2026'!$J$2:$J$984,Summary!A97)</f>
        <v>16</v>
      </c>
      <c r="C97" s="194">
        <f>COUNTIF('Outgoing 2026'!$J$2:$J$906,Summary!A97)</f>
        <v>63</v>
      </c>
    </row>
    <row r="98" spans="1:12" x14ac:dyDescent="0.3">
      <c r="A98" s="194" t="s">
        <v>12616</v>
      </c>
      <c r="B98" s="194">
        <f>COUNTIF('Incoming 2026'!$J$2:$J$984,Summary!A98)</f>
        <v>0</v>
      </c>
      <c r="C98" s="194">
        <f>COUNTIF('Outgoing 2026'!$J$2:$J$906,Summary!A98)</f>
        <v>2</v>
      </c>
    </row>
    <row r="101" spans="1:12" x14ac:dyDescent="0.3">
      <c r="A101" s="246"/>
    </row>
    <row r="104" spans="1:12" x14ac:dyDescent="0.3">
      <c r="A104" s="246" t="s">
        <v>12322</v>
      </c>
    </row>
    <row r="105" spans="1:12" ht="39.6" x14ac:dyDescent="0.3">
      <c r="A105" s="195" t="s">
        <v>12389</v>
      </c>
      <c r="B105" s="199" t="s">
        <v>5821</v>
      </c>
      <c r="C105" s="199" t="s">
        <v>1305</v>
      </c>
      <c r="D105" s="199" t="s">
        <v>5815</v>
      </c>
      <c r="E105" s="199" t="s">
        <v>5814</v>
      </c>
      <c r="F105" s="199" t="s">
        <v>12620</v>
      </c>
      <c r="G105" s="199" t="s">
        <v>12619</v>
      </c>
      <c r="H105" s="199" t="s">
        <v>12718</v>
      </c>
      <c r="I105" s="282" t="s">
        <v>12618</v>
      </c>
      <c r="J105" s="283" t="s">
        <v>12617</v>
      </c>
      <c r="K105" s="282" t="s">
        <v>12719</v>
      </c>
      <c r="L105" s="282" t="s">
        <v>12606</v>
      </c>
    </row>
    <row r="106" spans="1:12" x14ac:dyDescent="0.3">
      <c r="A106" s="194" t="s">
        <v>11545</v>
      </c>
      <c r="B106" s="194">
        <f>COUNTIF('Incoming 2026'!$R$2:$R$984,Summary!A106)</f>
        <v>109</v>
      </c>
      <c r="C106" s="194">
        <f>COUNTIFS('Incoming 2026'!$R$2:$R$984,Summary!A106,'Incoming 2026'!$L$2:$L$984,$C$105)</f>
        <v>11</v>
      </c>
      <c r="D106" s="194">
        <f>COUNTIFS('Incoming 2026'!$R$2:$R$984,Summary!A106,'Incoming 2026'!$M$2:$M$984,$D$105)</f>
        <v>8</v>
      </c>
      <c r="E106" s="194">
        <f>COUNTIFS('Incoming 2026'!$R$2:$R$984,Summary!A106,'Incoming 2026'!$M$2:$M$984,$E$105)</f>
        <v>3</v>
      </c>
      <c r="F106" s="194">
        <f>COUNTIFS('Incoming 2026'!$R$2:$R$984,Summary!A106,'Incoming 2026'!$V$2:$V$984,$F$105)</f>
        <v>2</v>
      </c>
      <c r="G106" s="194">
        <f>COUNTIFS('Incoming 2026'!$R$2:$R$984,Summary!A106,'Incoming 2026'!$V$2:$V$984,$G$105)</f>
        <v>0</v>
      </c>
      <c r="H106" s="194">
        <f>COUNTIFS('Incoming 2026'!$R$2:$R$984,Summary!A106,'Incoming 2026'!$V$2:$V$984,$H$105)</f>
        <v>0</v>
      </c>
      <c r="I106" s="284">
        <v>16</v>
      </c>
      <c r="J106" s="284">
        <v>15</v>
      </c>
      <c r="K106" s="284">
        <v>1</v>
      </c>
      <c r="L106" s="284"/>
    </row>
    <row r="107" spans="1:12" x14ac:dyDescent="0.3">
      <c r="A107" s="194" t="s">
        <v>1080</v>
      </c>
      <c r="B107" s="194">
        <f>COUNTIF('Incoming 2026'!$R$2:$R$984,Summary!A107)</f>
        <v>62</v>
      </c>
      <c r="C107" s="194">
        <f>COUNTIFS('Incoming 2026'!$R$2:$R$984,Summary!A107,'Incoming 2026'!$L$2:$L$984,$C$105)</f>
        <v>1</v>
      </c>
      <c r="D107" s="194">
        <f>COUNTIFS('Incoming 2026'!$R$2:$R$984,Summary!A107,'Incoming 2026'!$M$2:$M$984,$D$105)</f>
        <v>1</v>
      </c>
      <c r="E107" s="194">
        <f>COUNTIFS('Incoming 2026'!$R$2:$R$984,Summary!A107,'Incoming 2026'!$M$2:$M$984,$E$105)</f>
        <v>0</v>
      </c>
      <c r="F107" s="194">
        <f>COUNTIFS('Incoming 2026'!$R$2:$R$984,Summary!A107,'Incoming 2026'!$V$2:$V$984,$F$105)</f>
        <v>0</v>
      </c>
      <c r="G107" s="194">
        <f>COUNTIFS('Incoming 2026'!$R$2:$R$984,Summary!A107,'Incoming 2026'!$V$2:$V$984,$G$105)</f>
        <v>0</v>
      </c>
      <c r="H107" s="194">
        <f>COUNTIFS('Incoming 2026'!$R$2:$R$984,Summary!A107,'Incoming 2026'!$V$2:$V$984,$H$105)</f>
        <v>0</v>
      </c>
      <c r="I107" s="284">
        <v>0</v>
      </c>
      <c r="J107" s="284">
        <v>0</v>
      </c>
      <c r="K107" s="284">
        <v>0</v>
      </c>
      <c r="L107" s="284"/>
    </row>
    <row r="108" spans="1:12" x14ac:dyDescent="0.3">
      <c r="A108" s="194" t="s">
        <v>1072</v>
      </c>
      <c r="B108" s="194">
        <f>COUNTIF('Incoming 2026'!$R$2:$R$984,Summary!A108)</f>
        <v>7</v>
      </c>
      <c r="C108" s="194">
        <f>COUNTIFS('Incoming 2026'!$R$2:$R$984,Summary!A108,'Incoming 2026'!$L$2:$L$984,$C$105)</f>
        <v>0</v>
      </c>
      <c r="D108" s="194">
        <f>COUNTIFS('Incoming 2026'!$R$2:$R$984,Summary!A108,'Incoming 2026'!$M$2:$M$984,$D$105)</f>
        <v>0</v>
      </c>
      <c r="E108" s="194">
        <f>COUNTIFS('Incoming 2026'!$R$2:$R$984,Summary!A108,'Incoming 2026'!$M$2:$M$984,$E$105)</f>
        <v>0</v>
      </c>
      <c r="F108" s="194">
        <f>COUNTIFS('Incoming 2026'!$R$2:$R$984,Summary!A108,'Incoming 2026'!$V$2:$V$984,$F$105)</f>
        <v>1</v>
      </c>
      <c r="G108" s="194">
        <f>COUNTIFS('Incoming 2026'!$R$2:$R$984,Summary!A108,'Incoming 2026'!$V$2:$V$984,$G$105)</f>
        <v>0</v>
      </c>
      <c r="H108" s="194">
        <f>COUNTIFS('Incoming 2026'!$R$2:$R$984,Summary!A108,'Incoming 2026'!$V$2:$V$984,$H$105)</f>
        <v>0</v>
      </c>
      <c r="I108" s="284">
        <v>1</v>
      </c>
      <c r="J108" s="284">
        <v>1</v>
      </c>
      <c r="K108" s="284">
        <v>0</v>
      </c>
      <c r="L108" s="284"/>
    </row>
    <row r="109" spans="1:12" x14ac:dyDescent="0.3">
      <c r="A109" s="194" t="s">
        <v>10720</v>
      </c>
      <c r="B109" s="194">
        <f>COUNTIF('Incoming 2026'!$R$2:$R$984,Summary!A109)</f>
        <v>28</v>
      </c>
      <c r="C109" s="194">
        <f>COUNTIFS('Incoming 2026'!$R$2:$R$984,Summary!A109,'Incoming 2026'!$L$2:$L$984,$C$105)</f>
        <v>1</v>
      </c>
      <c r="D109" s="194">
        <f>COUNTIFS('Incoming 2026'!$R$2:$R$984,Summary!A109,'Incoming 2026'!$M$2:$M$984,$D$105)</f>
        <v>0</v>
      </c>
      <c r="E109" s="194">
        <f>COUNTIFS('Incoming 2026'!$R$2:$R$984,Summary!A109,'Incoming 2026'!$M$2:$M$984,$E$105)</f>
        <v>1</v>
      </c>
      <c r="F109" s="194">
        <f>COUNTIFS('Incoming 2026'!$R$2:$R$984,Summary!A109,'Incoming 2026'!$V$2:$V$984,$F$105)</f>
        <v>2</v>
      </c>
      <c r="G109" s="194">
        <f>COUNTIFS('Incoming 2026'!$R$2:$R$984,Summary!A109,'Incoming 2026'!$V$2:$V$984,$G$105)</f>
        <v>0</v>
      </c>
      <c r="H109" s="194">
        <f>COUNTIFS('Incoming 2026'!$R$2:$R$984,Summary!A109,'Incoming 2026'!$V$2:$V$984,$H$105)</f>
        <v>1</v>
      </c>
      <c r="I109" s="284">
        <v>2</v>
      </c>
      <c r="J109" s="284">
        <v>0</v>
      </c>
      <c r="K109" s="284">
        <v>2</v>
      </c>
      <c r="L109" s="284"/>
    </row>
    <row r="110" spans="1:12" x14ac:dyDescent="0.3">
      <c r="A110" s="194" t="s">
        <v>10661</v>
      </c>
      <c r="B110" s="194">
        <f>COUNTIF('Incoming 2026'!$R$2:$R$984,Summary!A110)</f>
        <v>19</v>
      </c>
      <c r="C110" s="194">
        <f>COUNTIFS('Incoming 2026'!$R$2:$R$984,Summary!A110,'Incoming 2026'!$L$2:$L$984,$C$105)</f>
        <v>1</v>
      </c>
      <c r="D110" s="194">
        <f>COUNTIFS('Incoming 2026'!$R$2:$R$984,Summary!A110,'Incoming 2026'!$M$2:$M$984,$D$105)</f>
        <v>1</v>
      </c>
      <c r="E110" s="194">
        <f>COUNTIFS('Incoming 2026'!$R$2:$R$984,Summary!A110,'Incoming 2026'!$M$2:$M$984,$E$105)</f>
        <v>0</v>
      </c>
      <c r="F110" s="194">
        <f>COUNTIFS('Incoming 2026'!$R$2:$R$984,Summary!A110,'Incoming 2026'!$V$2:$V$984,$F$105)</f>
        <v>0</v>
      </c>
      <c r="G110" s="194">
        <f>COUNTIFS('Incoming 2026'!$R$2:$R$984,Summary!A110,'Incoming 2026'!$V$2:$V$984,$G$105)</f>
        <v>0</v>
      </c>
      <c r="H110" s="194">
        <f>COUNTIFS('Incoming 2026'!$R$2:$R$984,Summary!A110,'Incoming 2026'!$V$2:$V$984,$H$105)</f>
        <v>0</v>
      </c>
      <c r="I110" s="284">
        <v>0</v>
      </c>
      <c r="J110" s="284">
        <v>0</v>
      </c>
      <c r="K110" s="284">
        <v>0</v>
      </c>
      <c r="L110" s="284"/>
    </row>
    <row r="111" spans="1:12" x14ac:dyDescent="0.3">
      <c r="A111" s="194" t="s">
        <v>12306</v>
      </c>
      <c r="B111" s="194">
        <f>COUNTIF('Incoming 2026'!$R$2:$R$984,Summary!A111)</f>
        <v>0</v>
      </c>
      <c r="C111" s="194">
        <f>COUNTIFS('Incoming 2026'!$R$2:$R$984,Summary!A111,'Incoming 2026'!$L$2:$L$984,$C$105)</f>
        <v>0</v>
      </c>
      <c r="D111" s="194">
        <f>COUNTIFS('Incoming 2026'!$R$2:$R$984,Summary!A111,'Incoming 2026'!$M$2:$M$984,$D$105)</f>
        <v>0</v>
      </c>
      <c r="E111" s="194">
        <f>COUNTIFS('Incoming 2026'!$R$2:$R$984,Summary!A111,'Incoming 2026'!$M$2:$M$984,$E$105)</f>
        <v>0</v>
      </c>
      <c r="F111" s="194">
        <f>COUNTIFS('Incoming 2026'!$R$2:$R$984,Summary!A111,'Incoming 2026'!$V$2:$V$984,$F$105)</f>
        <v>0</v>
      </c>
      <c r="G111" s="194">
        <f>COUNTIFS('Incoming 2026'!$R$2:$R$984,Summary!A111,'Incoming 2026'!$V$2:$V$984,$G$105)</f>
        <v>0</v>
      </c>
      <c r="H111" s="194">
        <f>COUNTIFS('Incoming 2026'!$R$2:$R$984,Summary!A111,'Incoming 2026'!$V$2:$V$984,$H$105)</f>
        <v>0</v>
      </c>
      <c r="I111" s="284">
        <v>0</v>
      </c>
      <c r="J111" s="284">
        <v>0</v>
      </c>
      <c r="K111" s="284">
        <v>0</v>
      </c>
      <c r="L111" s="284"/>
    </row>
    <row r="112" spans="1:12" x14ac:dyDescent="0.3">
      <c r="A112" s="194" t="s">
        <v>1175</v>
      </c>
      <c r="B112" s="194">
        <f>COUNTIF('Incoming 2026'!$R$2:$R$984,Summary!A112)</f>
        <v>50</v>
      </c>
      <c r="C112" s="194">
        <f>COUNTIFS('Incoming 2026'!$R$2:$R$984,Summary!A112,'Incoming 2026'!$L$2:$L$984,$C$105)</f>
        <v>19</v>
      </c>
      <c r="D112" s="194">
        <f>COUNTIFS('Incoming 2026'!$R$2:$R$984,Summary!A112,'Incoming 2026'!$M$2:$M$984,$D$105)</f>
        <v>0</v>
      </c>
      <c r="E112" s="194">
        <f>COUNTIFS('Incoming 2026'!$R$2:$R$984,Summary!A112,'Incoming 2026'!$M$2:$M$984,$E$105)</f>
        <v>17</v>
      </c>
      <c r="F112" s="194">
        <f>COUNTIFS('Incoming 2026'!$R$2:$R$984,Summary!A112,'Incoming 2026'!$V$2:$V$984,$F$105)</f>
        <v>16</v>
      </c>
      <c r="G112" s="194">
        <f>COUNTIFS('Incoming 2026'!$R$2:$R$984,Summary!A112,'Incoming 2026'!$V$2:$V$984,$G$105)</f>
        <v>0</v>
      </c>
      <c r="H112" s="194">
        <f>COUNTIFS('Incoming 2026'!$R$2:$R$984,Summary!A112,'Incoming 2026'!$V$2:$V$984,$H$105)</f>
        <v>3</v>
      </c>
      <c r="I112" s="284">
        <v>2</v>
      </c>
      <c r="J112" s="284">
        <v>8</v>
      </c>
      <c r="K112" s="284">
        <v>0</v>
      </c>
      <c r="L112" s="284"/>
    </row>
    <row r="113" spans="1:12" x14ac:dyDescent="0.3">
      <c r="A113" s="194" t="s">
        <v>10300</v>
      </c>
      <c r="B113" s="194">
        <f>COUNTIF('Incoming 2026'!$R$2:$R$984,Summary!A113)</f>
        <v>22</v>
      </c>
      <c r="C113" s="194">
        <f>COUNTIFS('Incoming 2026'!$R$2:$R$984,Summary!A113,'Incoming 2026'!$L$2:$L$984,$C$105)</f>
        <v>7</v>
      </c>
      <c r="D113" s="194">
        <f>COUNTIFS('Incoming 2026'!$R$2:$R$984,Summary!A113,'Incoming 2026'!$M$2:$M$984,$D$105)</f>
        <v>7</v>
      </c>
      <c r="E113" s="194">
        <f>COUNTIFS('Incoming 2026'!$R$2:$R$984,Summary!A113,'Incoming 2026'!$M$2:$M$984,$E$105)</f>
        <v>0</v>
      </c>
      <c r="F113" s="194">
        <f>COUNTIFS('Incoming 2026'!$R$2:$R$984,Summary!A113,'Incoming 2026'!$V$2:$V$984,$F$105)</f>
        <v>1</v>
      </c>
      <c r="G113" s="194">
        <f>COUNTIFS('Incoming 2026'!$R$2:$R$984,Summary!A113,'Incoming 2026'!$V$2:$V$984,$G$105)</f>
        <v>0</v>
      </c>
      <c r="H113" s="194">
        <f>COUNTIFS('Incoming 2026'!$R$2:$R$984,Summary!A113,'Incoming 2026'!$V$2:$V$984,$H$105)</f>
        <v>0</v>
      </c>
      <c r="I113" s="284">
        <v>0</v>
      </c>
      <c r="J113" s="284">
        <v>0</v>
      </c>
      <c r="K113" s="284">
        <v>0</v>
      </c>
      <c r="L113" s="284"/>
    </row>
    <row r="114" spans="1:12" x14ac:dyDescent="0.3">
      <c r="A114" s="194" t="s">
        <v>1168</v>
      </c>
      <c r="B114" s="194">
        <f>COUNTIF('Incoming 2026'!$R$2:$R$984,Summary!A114)</f>
        <v>2</v>
      </c>
      <c r="C114" s="194">
        <f>COUNTIFS('Incoming 2026'!$R$2:$R$984,Summary!A114,'Incoming 2026'!$L$2:$L$984,$C$105)</f>
        <v>0</v>
      </c>
      <c r="D114" s="194">
        <f>COUNTIFS('Incoming 2026'!$R$2:$R$984,Summary!A114,'Incoming 2026'!$M$2:$M$984,$D$105)</f>
        <v>0</v>
      </c>
      <c r="E114" s="194">
        <f>COUNTIFS('Incoming 2026'!$R$2:$R$984,Summary!A114,'Incoming 2026'!$M$2:$M$984,$E$105)</f>
        <v>0</v>
      </c>
      <c r="F114" s="194">
        <f>COUNTIFS('Incoming 2026'!$R$2:$R$984,Summary!A114,'Incoming 2026'!$V$2:$V$984,$F$105)</f>
        <v>0</v>
      </c>
      <c r="G114" s="194">
        <f>COUNTIFS('Incoming 2026'!$R$2:$R$984,Summary!A114,'Incoming 2026'!$V$2:$V$984,$G$105)</f>
        <v>0</v>
      </c>
      <c r="H114" s="194">
        <f>COUNTIFS('Incoming 2026'!$R$2:$R$984,Summary!A114,'Incoming 2026'!$V$2:$V$984,$H$105)</f>
        <v>0</v>
      </c>
      <c r="I114" s="284">
        <v>0</v>
      </c>
      <c r="J114" s="284">
        <v>0</v>
      </c>
      <c r="K114" s="284">
        <v>0</v>
      </c>
      <c r="L114" s="284"/>
    </row>
    <row r="115" spans="1:12" x14ac:dyDescent="0.3">
      <c r="A115" s="194" t="s">
        <v>1167</v>
      </c>
      <c r="B115" s="194">
        <f>COUNTIF('Incoming 2026'!$R$2:$R$984,Summary!A115)</f>
        <v>2</v>
      </c>
      <c r="C115" s="194">
        <f>COUNTIFS('Incoming 2026'!$R$2:$R$984,Summary!A115,'Incoming 2026'!$L$2:$L$984,$C$105)</f>
        <v>0</v>
      </c>
      <c r="D115" s="194">
        <f>COUNTIFS('Incoming 2026'!$R$2:$R$984,Summary!A115,'Incoming 2026'!$M$2:$M$984,$D$105)</f>
        <v>0</v>
      </c>
      <c r="E115" s="194">
        <f>COUNTIFS('Incoming 2026'!$R$2:$R$984,Summary!A115,'Incoming 2026'!$M$2:$M$984,$E$105)</f>
        <v>0</v>
      </c>
      <c r="F115" s="194">
        <f>COUNTIFS('Incoming 2026'!$R$2:$R$984,Summary!A115,'Incoming 2026'!$V$2:$V$984,$F$105)</f>
        <v>0</v>
      </c>
      <c r="G115" s="194">
        <f>COUNTIFS('Incoming 2026'!$R$2:$R$984,Summary!A115,'Incoming 2026'!$V$2:$V$984,$G$105)</f>
        <v>0</v>
      </c>
      <c r="H115" s="194">
        <f>COUNTIFS('Incoming 2026'!$R$2:$R$984,Summary!A115,'Incoming 2026'!$V$2:$V$984,$H$105)</f>
        <v>0</v>
      </c>
      <c r="I115" s="284">
        <v>0</v>
      </c>
      <c r="J115" s="284">
        <v>0</v>
      </c>
      <c r="K115" s="284">
        <v>0</v>
      </c>
      <c r="L115" s="284"/>
    </row>
    <row r="116" spans="1:12" x14ac:dyDescent="0.3">
      <c r="A116" s="194" t="s">
        <v>1170</v>
      </c>
      <c r="B116" s="194">
        <f>COUNTIF('Incoming 2026'!$R$2:$R$984,Summary!A116)</f>
        <v>26</v>
      </c>
      <c r="C116" s="194">
        <f>COUNTIFS('Incoming 2026'!$R$2:$R$984,Summary!A116,'Incoming 2026'!$L$2:$L$984,$C$105)</f>
        <v>7</v>
      </c>
      <c r="D116" s="194">
        <f>COUNTIFS('Incoming 2026'!$R$2:$R$984,Summary!A116,'Incoming 2026'!$M$2:$M$984,$D$105)</f>
        <v>3</v>
      </c>
      <c r="E116" s="194">
        <f>COUNTIFS('Incoming 2026'!$R$2:$R$984,Summary!A116,'Incoming 2026'!$M$2:$M$984,$E$105)</f>
        <v>4</v>
      </c>
      <c r="F116" s="194">
        <f>COUNTIFS('Incoming 2026'!$R$2:$R$984,Summary!A116,'Incoming 2026'!$V$2:$V$984,$F$105)</f>
        <v>1</v>
      </c>
      <c r="G116" s="194">
        <f>COUNTIFS('Incoming 2026'!$R$2:$R$984,Summary!A116,'Incoming 2026'!$V$2:$V$984,$G$105)</f>
        <v>0</v>
      </c>
      <c r="H116" s="194">
        <f>COUNTIFS('Incoming 2026'!$R$2:$R$984,Summary!A116,'Incoming 2026'!$V$2:$V$984,$H$105)</f>
        <v>0</v>
      </c>
      <c r="I116" s="284">
        <v>0</v>
      </c>
      <c r="J116" s="284">
        <v>0</v>
      </c>
      <c r="K116" s="284">
        <v>0</v>
      </c>
      <c r="L116" s="284"/>
    </row>
    <row r="117" spans="1:12" x14ac:dyDescent="0.3">
      <c r="A117" s="194" t="s">
        <v>12465</v>
      </c>
      <c r="B117" s="194">
        <f>COUNTIF('Incoming 2026'!$R$2:$R$984,Summary!A117)</f>
        <v>0</v>
      </c>
      <c r="C117" s="194">
        <f>COUNTIFS('Incoming 2026'!$R$2:$R$984,Summary!A117,'Incoming 2026'!$L$2:$L$984,$C$105)</f>
        <v>0</v>
      </c>
      <c r="D117" s="194">
        <f>COUNTIFS('Incoming 2026'!$R$2:$R$984,Summary!A117,'Incoming 2026'!$M$2:$M$984,$D$105)</f>
        <v>0</v>
      </c>
      <c r="E117" s="194">
        <f>COUNTIFS('Incoming 2026'!$R$2:$R$984,Summary!A117,'Incoming 2026'!$M$2:$M$984,$E$105)</f>
        <v>0</v>
      </c>
      <c r="F117" s="194">
        <f>COUNTIFS('Incoming 2026'!$R$2:$R$984,Summary!A117,'Incoming 2026'!$V$2:$V$984,$F$105)</f>
        <v>0</v>
      </c>
      <c r="G117" s="194">
        <f>COUNTIFS('Incoming 2026'!$R$2:$R$984,Summary!A117,'Incoming 2026'!$V$2:$V$984,$G$105)</f>
        <v>0</v>
      </c>
      <c r="H117" s="194">
        <f>COUNTIFS('Incoming 2026'!$R$2:$R$984,Summary!A117,'Incoming 2026'!$V$2:$V$984,$H$105)</f>
        <v>0</v>
      </c>
      <c r="I117" s="284">
        <v>2</v>
      </c>
      <c r="J117" s="284">
        <v>0</v>
      </c>
      <c r="K117" s="284">
        <v>2</v>
      </c>
      <c r="L117" s="284"/>
    </row>
    <row r="118" spans="1:12" x14ac:dyDescent="0.3">
      <c r="A118" s="194" t="s">
        <v>12474</v>
      </c>
      <c r="B118" s="194">
        <f>COUNTIF('Incoming 2026'!$R$2:$R$984,Summary!A118)</f>
        <v>1</v>
      </c>
      <c r="C118" s="194">
        <f>COUNTIFS('Incoming 2026'!$R$2:$R$984,Summary!A118,'Incoming 2026'!$L$2:$L$984,$C$105)</f>
        <v>0</v>
      </c>
      <c r="D118" s="194">
        <f>COUNTIFS('Incoming 2026'!$R$2:$R$984,Summary!A118,'Incoming 2026'!$M$2:$M$984,$D$105)</f>
        <v>0</v>
      </c>
      <c r="E118" s="194">
        <f>COUNTIFS('Incoming 2026'!$R$2:$R$984,Summary!A118,'Incoming 2026'!$M$2:$M$984,$E$105)</f>
        <v>0</v>
      </c>
      <c r="F118" s="194">
        <f>COUNTIFS('Incoming 2026'!$R$2:$R$984,Summary!A118,'Incoming 2026'!$V$2:$V$984,$F$105)</f>
        <v>1</v>
      </c>
      <c r="G118" s="194">
        <f>COUNTIFS('Incoming 2026'!$R$2:$R$984,Summary!A118,'Incoming 2026'!$V$2:$V$984,$G$105)</f>
        <v>0</v>
      </c>
      <c r="H118" s="194">
        <f>COUNTIFS('Incoming 2026'!$R$2:$R$984,Summary!A118,'Incoming 2026'!$V$2:$V$984,$H$105)</f>
        <v>0</v>
      </c>
      <c r="I118" s="284">
        <v>2</v>
      </c>
      <c r="J118" s="284">
        <v>0</v>
      </c>
      <c r="K118" s="284">
        <v>2</v>
      </c>
      <c r="L118" s="284"/>
    </row>
    <row r="119" spans="1:12" x14ac:dyDescent="0.3">
      <c r="A119" s="194" t="s">
        <v>1088</v>
      </c>
      <c r="B119" s="194">
        <f>COUNTIF('Incoming 2026'!$R$2:$R$984,Summary!A119)</f>
        <v>135</v>
      </c>
      <c r="C119" s="194">
        <f>COUNTIFS('Incoming 2026'!$R$2:$R$984,Summary!A119,'Incoming 2026'!$L$2:$L$984,$C$105)</f>
        <v>13</v>
      </c>
      <c r="D119" s="194">
        <f>COUNTIFS('Incoming 2026'!$R$2:$R$984,Summary!A119,'Incoming 2026'!$M$2:$M$984,$D$105)</f>
        <v>13</v>
      </c>
      <c r="E119" s="194">
        <f>COUNTIFS('Incoming 2026'!$R$2:$R$984,Summary!A119,'Incoming 2026'!$M$2:$M$984,$E$105)</f>
        <v>0</v>
      </c>
      <c r="F119" s="194">
        <f>COUNTIFS('Incoming 2026'!$R$2:$R$984,Summary!A119,'Incoming 2026'!$V$2:$V$984,$F$105)</f>
        <v>0</v>
      </c>
      <c r="G119" s="194">
        <f>COUNTIFS('Incoming 2026'!$R$2:$R$984,Summary!A119,'Incoming 2026'!$V$2:$V$984,$G$105)</f>
        <v>0</v>
      </c>
      <c r="H119" s="194">
        <f>COUNTIFS('Incoming 2026'!$R$2:$R$984,Summary!A119,'Incoming 2026'!$V$2:$V$984,$H$105)</f>
        <v>0</v>
      </c>
      <c r="I119" s="194">
        <v>0</v>
      </c>
      <c r="J119" s="194">
        <v>1</v>
      </c>
      <c r="K119" s="194">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F4AA-47E0-42AA-8629-66B2065C8084}">
  <sheetPr>
    <tabColor rgb="FFC00000"/>
  </sheetPr>
  <dimension ref="A1:J69"/>
  <sheetViews>
    <sheetView zoomScale="70" zoomScaleNormal="70" workbookViewId="0">
      <selection activeCell="A2" sqref="A2:E69"/>
    </sheetView>
  </sheetViews>
  <sheetFormatPr defaultRowHeight="19.8" x14ac:dyDescent="0.3"/>
  <cols>
    <col min="1" max="1" width="9" style="194" bestFit="1" customWidth="1"/>
    <col min="2" max="2" width="30.5546875" style="194" bestFit="1" customWidth="1"/>
    <col min="3" max="3" width="69" style="195" customWidth="1"/>
    <col min="4" max="4" width="76.88671875" style="195" customWidth="1"/>
    <col min="5" max="5" width="24.88671875" style="197" customWidth="1"/>
    <col min="6" max="6" width="18.21875" style="194" customWidth="1"/>
    <col min="7" max="7" width="28.88671875" style="194" bestFit="1" customWidth="1"/>
    <col min="8" max="8" width="8.88671875" style="194"/>
    <col min="9" max="9" width="11.5546875" style="194" bestFit="1" customWidth="1"/>
    <col min="10" max="16384" width="8.88671875" style="194"/>
  </cols>
  <sheetData>
    <row r="1" spans="1:10" x14ac:dyDescent="0.3">
      <c r="A1" s="271" t="s">
        <v>14965</v>
      </c>
      <c r="B1" s="195"/>
      <c r="F1" s="195"/>
      <c r="G1" s="195"/>
    </row>
    <row r="2" spans="1:10" x14ac:dyDescent="0.3">
      <c r="A2" s="318" t="s">
        <v>7</v>
      </c>
      <c r="B2" s="318" t="s">
        <v>5</v>
      </c>
      <c r="C2" s="318" t="s">
        <v>1</v>
      </c>
      <c r="D2" s="318" t="s">
        <v>2</v>
      </c>
      <c r="E2" s="318" t="s">
        <v>1069</v>
      </c>
      <c r="F2" s="318" t="s">
        <v>6</v>
      </c>
      <c r="G2" s="318" t="s">
        <v>4</v>
      </c>
    </row>
    <row r="3" spans="1:10" ht="99" x14ac:dyDescent="0.3">
      <c r="A3" s="319">
        <v>1</v>
      </c>
      <c r="B3" s="320" t="s">
        <v>14316</v>
      </c>
      <c r="C3" s="321" t="s">
        <v>14347</v>
      </c>
      <c r="D3" s="321" t="s">
        <v>14348</v>
      </c>
      <c r="E3" s="341" t="s">
        <v>15440</v>
      </c>
      <c r="F3" s="322">
        <v>46224</v>
      </c>
      <c r="G3" s="323" t="str">
        <f>_xlfn.XLOOKUP(B3,'Incoming 2026'!$B$2:$B$531,'Incoming 2026'!$L$2:$L$531)</f>
        <v>Open</v>
      </c>
      <c r="I3" s="337"/>
      <c r="J3" s="337"/>
    </row>
    <row r="4" spans="1:10" ht="79.2" x14ac:dyDescent="0.3">
      <c r="A4" s="319">
        <v>2</v>
      </c>
      <c r="B4" s="320" t="s">
        <v>14669</v>
      </c>
      <c r="C4" s="321" t="s">
        <v>14748</v>
      </c>
      <c r="D4" s="321" t="s">
        <v>14749</v>
      </c>
      <c r="E4" s="341" t="s">
        <v>14963</v>
      </c>
      <c r="F4" s="322">
        <v>46224</v>
      </c>
      <c r="G4" s="323" t="str">
        <f>_xlfn.XLOOKUP(B4,'Incoming 2026'!$B$2:$B$531,'Incoming 2026'!$L$2:$L$531)</f>
        <v>Open</v>
      </c>
      <c r="I4" s="337"/>
      <c r="J4" s="337"/>
    </row>
    <row r="5" spans="1:10" ht="79.2" x14ac:dyDescent="0.3">
      <c r="A5" s="319">
        <v>3</v>
      </c>
      <c r="B5" s="320" t="s">
        <v>14719</v>
      </c>
      <c r="C5" s="321" t="s">
        <v>14819</v>
      </c>
      <c r="D5" s="321" t="s">
        <v>14820</v>
      </c>
      <c r="E5" s="341" t="s">
        <v>14964</v>
      </c>
      <c r="F5" s="322">
        <v>46224</v>
      </c>
      <c r="G5" s="323" t="str">
        <f>_xlfn.XLOOKUP(B5,'Incoming 2026'!$B$2:$B$531,'Incoming 2026'!$L$2:$L$531)</f>
        <v>Open</v>
      </c>
    </row>
    <row r="6" spans="1:10" ht="39.6" x14ac:dyDescent="0.3">
      <c r="A6" s="319">
        <v>4</v>
      </c>
      <c r="B6" s="320" t="s">
        <v>13555</v>
      </c>
      <c r="C6" s="321" t="s">
        <v>13573</v>
      </c>
      <c r="D6" s="321" t="s">
        <v>13573</v>
      </c>
      <c r="E6" s="341" t="s">
        <v>15437</v>
      </c>
      <c r="F6" s="322">
        <v>46224</v>
      </c>
      <c r="G6" s="323" t="str">
        <f>_xlfn.XLOOKUP(B6,'Incoming 2026'!$B$2:$B$531,'Incoming 2026'!$L$2:$L$531)</f>
        <v>Open</v>
      </c>
    </row>
    <row r="7" spans="1:10" ht="59.4" x14ac:dyDescent="0.3">
      <c r="A7" s="319">
        <v>5</v>
      </c>
      <c r="B7" s="320" t="s">
        <v>13635</v>
      </c>
      <c r="C7" s="321" t="s">
        <v>13672</v>
      </c>
      <c r="D7" s="321" t="s">
        <v>13773</v>
      </c>
      <c r="E7" s="341" t="s">
        <v>15438</v>
      </c>
      <c r="F7" s="322">
        <v>46224</v>
      </c>
      <c r="G7" s="323" t="str">
        <f>_xlfn.XLOOKUP(B7,'Incoming 2026'!$B$2:$B$531,'Incoming 2026'!$L$2:$L$531)</f>
        <v>Open</v>
      </c>
    </row>
    <row r="8" spans="1:10" ht="59.4" x14ac:dyDescent="0.3">
      <c r="A8" s="319">
        <v>6</v>
      </c>
      <c r="B8" s="320" t="s">
        <v>13643</v>
      </c>
      <c r="C8" s="321" t="s">
        <v>13679</v>
      </c>
      <c r="D8" s="321" t="s">
        <v>15439</v>
      </c>
      <c r="E8" s="341" t="s">
        <v>17088</v>
      </c>
      <c r="F8" s="322">
        <v>46224</v>
      </c>
      <c r="G8" s="323" t="str">
        <f>_xlfn.XLOOKUP(B8,'Incoming 2026'!$B$2:$B$531,'Incoming 2026'!$L$2:$L$531)</f>
        <v>Open</v>
      </c>
    </row>
    <row r="9" spans="1:10" ht="99" x14ac:dyDescent="0.3">
      <c r="A9" s="319">
        <v>7</v>
      </c>
      <c r="B9" s="320" t="s">
        <v>13645</v>
      </c>
      <c r="C9" s="321" t="s">
        <v>13681</v>
      </c>
      <c r="D9" s="321" t="s">
        <v>13615</v>
      </c>
      <c r="E9" s="341" t="s">
        <v>15440</v>
      </c>
      <c r="F9" s="322">
        <v>46224</v>
      </c>
      <c r="G9" s="323" t="str">
        <f>_xlfn.XLOOKUP(B9,'Incoming 2026'!$B$2:$B$531,'Incoming 2026'!$L$2:$L$531)</f>
        <v>Open</v>
      </c>
    </row>
    <row r="10" spans="1:10" ht="59.4" x14ac:dyDescent="0.3">
      <c r="A10" s="319">
        <v>8</v>
      </c>
      <c r="B10" s="320" t="s">
        <v>13666</v>
      </c>
      <c r="C10" s="321" t="s">
        <v>13697</v>
      </c>
      <c r="D10" s="321" t="s">
        <v>13628</v>
      </c>
      <c r="E10" s="341" t="s">
        <v>14962</v>
      </c>
      <c r="F10" s="322">
        <v>46224</v>
      </c>
      <c r="G10" s="323" t="str">
        <f>_xlfn.XLOOKUP(B10,'Incoming 2026'!$B$2:$B$531,'Incoming 2026'!$L$2:$L$531)</f>
        <v>Open</v>
      </c>
    </row>
    <row r="11" spans="1:10" ht="59.4" x14ac:dyDescent="0.3">
      <c r="A11" s="319">
        <v>9</v>
      </c>
      <c r="B11" s="320" t="s">
        <v>14317</v>
      </c>
      <c r="C11" s="321" t="s">
        <v>14349</v>
      </c>
      <c r="D11" s="321" t="s">
        <v>15441</v>
      </c>
      <c r="E11" s="341" t="s">
        <v>15442</v>
      </c>
      <c r="F11" s="322">
        <v>46224</v>
      </c>
      <c r="G11" s="323" t="str">
        <f>_xlfn.XLOOKUP(B11,'Incoming 2026'!$B$2:$B$531,'Incoming 2026'!$L$2:$L$531)</f>
        <v>Open</v>
      </c>
    </row>
    <row r="12" spans="1:10" ht="39.6" x14ac:dyDescent="0.3">
      <c r="A12" s="319">
        <v>10</v>
      </c>
      <c r="B12" s="320" t="s">
        <v>14984</v>
      </c>
      <c r="C12" s="321" t="s">
        <v>15043</v>
      </c>
      <c r="D12" s="321" t="s">
        <v>15044</v>
      </c>
      <c r="E12" s="341" t="s">
        <v>15443</v>
      </c>
      <c r="F12" s="322">
        <v>46241</v>
      </c>
      <c r="G12" s="323" t="str">
        <f>_xlfn.XLOOKUP(B12,'Incoming 2026'!$B$2:$B$531,'Incoming 2026'!$L$2:$L$531)</f>
        <v>Open</v>
      </c>
    </row>
    <row r="13" spans="1:10" ht="59.4" x14ac:dyDescent="0.3">
      <c r="A13" s="319">
        <v>11</v>
      </c>
      <c r="B13" s="320" t="s">
        <v>14985</v>
      </c>
      <c r="C13" s="321" t="s">
        <v>15045</v>
      </c>
      <c r="D13" s="321" t="s">
        <v>15046</v>
      </c>
      <c r="E13" s="341" t="s">
        <v>15444</v>
      </c>
      <c r="F13" s="322">
        <v>46241</v>
      </c>
      <c r="G13" s="323" t="str">
        <f>_xlfn.XLOOKUP(B13,'Incoming 2026'!$B$2:$B$531,'Incoming 2026'!$L$2:$L$531)</f>
        <v>Open</v>
      </c>
    </row>
    <row r="14" spans="1:10" ht="79.2" x14ac:dyDescent="0.3">
      <c r="A14" s="319">
        <v>12</v>
      </c>
      <c r="B14" s="320" t="s">
        <v>15011</v>
      </c>
      <c r="C14" s="321" t="s">
        <v>15089</v>
      </c>
      <c r="D14" s="321" t="s">
        <v>15090</v>
      </c>
      <c r="E14" s="341" t="s">
        <v>15444</v>
      </c>
      <c r="F14" s="322">
        <v>46241</v>
      </c>
      <c r="G14" s="323" t="str">
        <f>_xlfn.XLOOKUP(B14,'Incoming 2026'!$B$2:$B$531,'Incoming 2026'!$L$2:$L$531)</f>
        <v>Open</v>
      </c>
    </row>
    <row r="15" spans="1:10" ht="79.2" x14ac:dyDescent="0.3">
      <c r="A15" s="319">
        <v>13</v>
      </c>
      <c r="B15" s="320" t="s">
        <v>15021</v>
      </c>
      <c r="C15" s="321" t="s">
        <v>15105</v>
      </c>
      <c r="D15" s="321" t="s">
        <v>15106</v>
      </c>
      <c r="E15" s="341" t="s">
        <v>15445</v>
      </c>
      <c r="F15" s="322">
        <v>46241</v>
      </c>
      <c r="G15" s="323" t="str">
        <f>_xlfn.XLOOKUP(B15,'Incoming 2026'!$B$2:$B$531,'Incoming 2026'!$L$2:$L$531)</f>
        <v>Open</v>
      </c>
    </row>
    <row r="16" spans="1:10" ht="79.2" x14ac:dyDescent="0.3">
      <c r="A16" s="319">
        <v>14</v>
      </c>
      <c r="B16" s="320" t="s">
        <v>15028</v>
      </c>
      <c r="C16" s="321" t="s">
        <v>12478</v>
      </c>
      <c r="D16" s="321" t="s">
        <v>15117</v>
      </c>
      <c r="E16" s="341" t="s">
        <v>15444</v>
      </c>
      <c r="F16" s="322">
        <v>46241</v>
      </c>
      <c r="G16" s="323" t="str">
        <f>_xlfn.XLOOKUP(B16,'Incoming 2026'!$B$2:$B$531,'Incoming 2026'!$L$2:$L$531)</f>
        <v>Open</v>
      </c>
    </row>
    <row r="17" spans="1:7" ht="138.6" x14ac:dyDescent="0.3">
      <c r="A17" s="319">
        <v>15</v>
      </c>
      <c r="B17" s="320" t="s">
        <v>15669</v>
      </c>
      <c r="C17" s="321" t="s">
        <v>14386</v>
      </c>
      <c r="D17" s="321" t="s">
        <v>15966</v>
      </c>
      <c r="E17" s="341" t="s">
        <v>15963</v>
      </c>
      <c r="F17" s="322">
        <v>46258</v>
      </c>
      <c r="G17" s="323" t="str">
        <f>_xlfn.XLOOKUP(B17,'Incoming 2026'!$B$2:$B$531,'Incoming 2026'!$L$2:$L$531)</f>
        <v>Open</v>
      </c>
    </row>
    <row r="18" spans="1:7" ht="59.4" x14ac:dyDescent="0.3">
      <c r="A18" s="319">
        <v>16</v>
      </c>
      <c r="B18" s="320" t="s">
        <v>15679</v>
      </c>
      <c r="C18" s="321" t="s">
        <v>15742</v>
      </c>
      <c r="D18" s="321" t="s">
        <v>15743</v>
      </c>
      <c r="E18" s="341" t="s">
        <v>15964</v>
      </c>
      <c r="F18" s="322">
        <v>46258</v>
      </c>
      <c r="G18" s="323" t="str">
        <f>_xlfn.XLOOKUP(B18,'Incoming 2026'!$B$2:$B$531,'Incoming 2026'!$L$2:$L$531)</f>
        <v>Open</v>
      </c>
    </row>
    <row r="19" spans="1:7" ht="79.2" x14ac:dyDescent="0.3">
      <c r="A19" s="319">
        <v>17</v>
      </c>
      <c r="B19" s="320" t="s">
        <v>15681</v>
      </c>
      <c r="C19" s="321" t="s">
        <v>15746</v>
      </c>
      <c r="D19" s="321" t="s">
        <v>15747</v>
      </c>
      <c r="E19" s="341" t="s">
        <v>15965</v>
      </c>
      <c r="F19" s="322">
        <v>46258</v>
      </c>
      <c r="G19" s="323" t="str">
        <f>_xlfn.XLOOKUP(B19,'Incoming 2026'!$B$2:$B$531,'Incoming 2026'!$L$2:$L$531)</f>
        <v>Open</v>
      </c>
    </row>
    <row r="20" spans="1:7" ht="138.6" x14ac:dyDescent="0.3">
      <c r="A20" s="319">
        <v>18</v>
      </c>
      <c r="B20" s="320" t="s">
        <v>15682</v>
      </c>
      <c r="C20" s="321" t="s">
        <v>15748</v>
      </c>
      <c r="D20" s="321" t="s">
        <v>15749</v>
      </c>
      <c r="E20" s="341" t="s">
        <v>15440</v>
      </c>
      <c r="F20" s="322">
        <v>46258</v>
      </c>
      <c r="G20" s="323" t="str">
        <f>_xlfn.XLOOKUP(B20,'Incoming 2026'!$B$2:$B$531,'Incoming 2026'!$L$2:$L$531)</f>
        <v>Open</v>
      </c>
    </row>
    <row r="21" spans="1:7" ht="79.2" x14ac:dyDescent="0.3">
      <c r="A21" s="319">
        <v>19</v>
      </c>
      <c r="B21" s="320" t="s">
        <v>16005</v>
      </c>
      <c r="C21" s="321" t="s">
        <v>16031</v>
      </c>
      <c r="D21" s="321" t="s">
        <v>16017</v>
      </c>
      <c r="E21" s="341" t="s">
        <v>16100</v>
      </c>
      <c r="F21" s="322">
        <v>46268</v>
      </c>
      <c r="G21" s="323" t="str">
        <f>_xlfn.XLOOKUP(B21,'Incoming 2026'!$B$2:$B$531,'Incoming 2026'!$L$2:$L$531)</f>
        <v>Open</v>
      </c>
    </row>
    <row r="22" spans="1:7" ht="99" x14ac:dyDescent="0.3">
      <c r="A22" s="319">
        <v>20</v>
      </c>
      <c r="B22" s="320" t="s">
        <v>16016</v>
      </c>
      <c r="C22" s="321" t="s">
        <v>16029</v>
      </c>
      <c r="D22" s="321" t="s">
        <v>16030</v>
      </c>
      <c r="E22" s="341" t="s">
        <v>15440</v>
      </c>
      <c r="F22" s="322">
        <v>46268</v>
      </c>
      <c r="G22" s="323" t="str">
        <f>_xlfn.XLOOKUP(B22,'Incoming 2026'!$B$2:$B$531,'Incoming 2026'!$L$2:$L$531)</f>
        <v>Open</v>
      </c>
    </row>
    <row r="23" spans="1:7" ht="39.6" x14ac:dyDescent="0.3">
      <c r="A23" s="319">
        <v>21</v>
      </c>
      <c r="B23" s="327" t="s">
        <v>16199</v>
      </c>
      <c r="C23" s="328" t="s">
        <v>16213</v>
      </c>
      <c r="D23" s="328" t="s">
        <v>16214</v>
      </c>
      <c r="E23" s="342" t="s">
        <v>16255</v>
      </c>
      <c r="F23" s="329">
        <v>46273</v>
      </c>
      <c r="G23" s="323" t="str">
        <f>_xlfn.XLOOKUP(B23,'Incoming 2026'!$B$2:$B$531,'Incoming 2026'!$L$2:$L$531)</f>
        <v>Open</v>
      </c>
    </row>
    <row r="24" spans="1:7" ht="79.2" x14ac:dyDescent="0.3">
      <c r="A24" s="319">
        <v>22</v>
      </c>
      <c r="B24" s="327" t="s">
        <v>16363</v>
      </c>
      <c r="C24" s="328" t="s">
        <v>16384</v>
      </c>
      <c r="D24" s="328" t="s">
        <v>16385</v>
      </c>
      <c r="E24" s="342" t="s">
        <v>16761</v>
      </c>
      <c r="F24" s="329">
        <v>46296</v>
      </c>
      <c r="G24" s="323" t="str">
        <f>_xlfn.XLOOKUP(B24,'Incoming 2026'!$B$2:$B$531,'Incoming 2026'!$L$2:$L$531)</f>
        <v>Open</v>
      </c>
    </row>
    <row r="25" spans="1:7" ht="138.6" x14ac:dyDescent="0.3">
      <c r="A25" s="319">
        <v>23</v>
      </c>
      <c r="B25" s="327" t="s">
        <v>16373</v>
      </c>
      <c r="C25" s="328" t="s">
        <v>16401</v>
      </c>
      <c r="D25" s="328" t="s">
        <v>16402</v>
      </c>
      <c r="E25" s="342" t="s">
        <v>16763</v>
      </c>
      <c r="F25" s="329">
        <v>46296</v>
      </c>
      <c r="G25" s="323" t="str">
        <f>_xlfn.XLOOKUP(B25,'Incoming 2026'!$B$2:$B$531,'Incoming 2026'!$L$2:$L$531)</f>
        <v>Open</v>
      </c>
    </row>
    <row r="26" spans="1:7" ht="138.6" x14ac:dyDescent="0.3">
      <c r="A26" s="319">
        <v>24</v>
      </c>
      <c r="B26" s="327" t="s">
        <v>16533</v>
      </c>
      <c r="C26" s="328" t="s">
        <v>16534</v>
      </c>
      <c r="D26" s="328" t="s">
        <v>16535</v>
      </c>
      <c r="E26" s="342" t="s">
        <v>15964</v>
      </c>
      <c r="F26" s="329">
        <v>46296</v>
      </c>
      <c r="G26" s="323" t="str">
        <f>_xlfn.XLOOKUP(B26,'Incoming 2026'!$B$2:$B$531,'Incoming 2026'!$L$2:$L$531)</f>
        <v>Open</v>
      </c>
    </row>
    <row r="27" spans="1:7" ht="39.6" x14ac:dyDescent="0.3">
      <c r="A27" s="319">
        <v>25</v>
      </c>
      <c r="B27" s="327" t="s">
        <v>16683</v>
      </c>
      <c r="C27" s="328" t="s">
        <v>16684</v>
      </c>
      <c r="D27" s="328"/>
      <c r="E27" s="342" t="s">
        <v>16762</v>
      </c>
      <c r="F27" s="329">
        <v>46296</v>
      </c>
      <c r="G27" s="323" t="str">
        <f>_xlfn.XLOOKUP(B27,'Incoming 2026'!$B$2:$B$531,'Incoming 2026'!$L$2:$L$531)</f>
        <v>Open</v>
      </c>
    </row>
    <row r="28" spans="1:7" ht="79.2" x14ac:dyDescent="0.3">
      <c r="A28" s="319">
        <v>26</v>
      </c>
      <c r="B28" s="327" t="s">
        <v>16690</v>
      </c>
      <c r="C28" s="328" t="s">
        <v>16532</v>
      </c>
      <c r="D28" s="328" t="s">
        <v>16740</v>
      </c>
      <c r="E28" s="342" t="s">
        <v>15963</v>
      </c>
      <c r="F28" s="329">
        <v>46296</v>
      </c>
      <c r="G28" s="323" t="str">
        <f>_xlfn.XLOOKUP(B28,'Incoming 2026'!$B$2:$B$531,'Incoming 2026'!$L$2:$L$531)</f>
        <v>Open</v>
      </c>
    </row>
    <row r="29" spans="1:7" ht="59.4" x14ac:dyDescent="0.3">
      <c r="A29" s="319">
        <v>27</v>
      </c>
      <c r="B29" s="327" t="s">
        <v>16691</v>
      </c>
      <c r="C29" s="328" t="s">
        <v>16692</v>
      </c>
      <c r="D29" s="328" t="s">
        <v>16739</v>
      </c>
      <c r="E29" s="342" t="s">
        <v>15963</v>
      </c>
      <c r="F29" s="329">
        <v>46296</v>
      </c>
      <c r="G29" s="323" t="str">
        <f>_xlfn.XLOOKUP(B29,'Incoming 2026'!$B$2:$B$531,'Incoming 2026'!$L$2:$L$531)</f>
        <v>Open</v>
      </c>
    </row>
    <row r="30" spans="1:7" ht="99" x14ac:dyDescent="0.3">
      <c r="A30" s="319">
        <v>28</v>
      </c>
      <c r="B30" s="327" t="s">
        <v>16712</v>
      </c>
      <c r="C30" s="328" t="s">
        <v>16713</v>
      </c>
      <c r="D30" s="328" t="s">
        <v>16742</v>
      </c>
      <c r="E30" s="342" t="s">
        <v>15964</v>
      </c>
      <c r="F30" s="329">
        <v>46296</v>
      </c>
      <c r="G30" s="323" t="str">
        <f>_xlfn.XLOOKUP(B30,'Incoming 2026'!$B$2:$B$531,'Incoming 2026'!$L$2:$L$531)</f>
        <v>Open</v>
      </c>
    </row>
    <row r="31" spans="1:7" ht="59.4" x14ac:dyDescent="0.3">
      <c r="A31" s="319">
        <v>29</v>
      </c>
      <c r="B31" s="327" t="s">
        <v>16715</v>
      </c>
      <c r="C31" s="328" t="s">
        <v>16716</v>
      </c>
      <c r="D31" s="328" t="s">
        <v>16741</v>
      </c>
      <c r="E31" s="342" t="s">
        <v>15963</v>
      </c>
      <c r="F31" s="329">
        <v>46296</v>
      </c>
      <c r="G31" s="323" t="str">
        <f>_xlfn.XLOOKUP(B31,'Incoming 2026'!$B$2:$B$531,'Incoming 2026'!$L$2:$L$531)</f>
        <v>Open</v>
      </c>
    </row>
    <row r="32" spans="1:7" ht="118.8" x14ac:dyDescent="0.3">
      <c r="A32" s="319">
        <v>30</v>
      </c>
      <c r="B32" s="327" t="s">
        <v>16721</v>
      </c>
      <c r="C32" s="328" t="s">
        <v>16722</v>
      </c>
      <c r="D32" s="328" t="s">
        <v>16755</v>
      </c>
      <c r="E32" s="341" t="s">
        <v>17088</v>
      </c>
      <c r="F32" s="329">
        <v>46296</v>
      </c>
      <c r="G32" s="323" t="str">
        <f>_xlfn.XLOOKUP(B32,'Incoming 2026'!$B$2:$B$531,'Incoming 2026'!$L$2:$L$531)</f>
        <v>Open</v>
      </c>
    </row>
    <row r="33" spans="1:7" ht="79.2" x14ac:dyDescent="0.3">
      <c r="A33" s="319">
        <v>31</v>
      </c>
      <c r="B33" s="327" t="s">
        <v>16729</v>
      </c>
      <c r="C33" s="328" t="s">
        <v>16532</v>
      </c>
      <c r="D33" s="328" t="s">
        <v>16740</v>
      </c>
      <c r="E33" s="342" t="s">
        <v>15963</v>
      </c>
      <c r="F33" s="329">
        <v>46296</v>
      </c>
      <c r="G33" s="323" t="str">
        <f>_xlfn.XLOOKUP(B33,'Incoming 2026'!$B$2:$B$531,'Incoming 2026'!$L$2:$L$531)</f>
        <v>Open</v>
      </c>
    </row>
    <row r="34" spans="1:7" ht="59.4" x14ac:dyDescent="0.3">
      <c r="A34" s="319">
        <v>32</v>
      </c>
      <c r="B34" s="327" t="s">
        <v>16730</v>
      </c>
      <c r="C34" s="328" t="s">
        <v>16537</v>
      </c>
      <c r="D34" s="328" t="s">
        <v>16760</v>
      </c>
      <c r="E34" s="342" t="s">
        <v>15963</v>
      </c>
      <c r="F34" s="329">
        <v>46296</v>
      </c>
      <c r="G34" s="323" t="str">
        <f>_xlfn.XLOOKUP(B34,'Incoming 2026'!$B$2:$B$531,'Incoming 2026'!$L$2:$L$531)</f>
        <v>Open</v>
      </c>
    </row>
    <row r="35" spans="1:7" ht="118.8" x14ac:dyDescent="0.3">
      <c r="A35" s="319">
        <v>33</v>
      </c>
      <c r="B35" s="327" t="s">
        <v>16731</v>
      </c>
      <c r="C35" s="328" t="s">
        <v>16732</v>
      </c>
      <c r="D35" s="328" t="s">
        <v>16759</v>
      </c>
      <c r="E35" s="342" t="s">
        <v>15442</v>
      </c>
      <c r="F35" s="329">
        <v>46296</v>
      </c>
      <c r="G35" s="323" t="str">
        <f>_xlfn.XLOOKUP(B35,'Incoming 2026'!$B$2:$B$531,'Incoming 2026'!$L$2:$L$531)</f>
        <v>Info</v>
      </c>
    </row>
    <row r="36" spans="1:7" ht="118.8" x14ac:dyDescent="0.3">
      <c r="A36" s="319">
        <v>34</v>
      </c>
      <c r="B36" s="327" t="s">
        <v>16772</v>
      </c>
      <c r="C36" s="328" t="s">
        <v>17086</v>
      </c>
      <c r="D36" s="328" t="s">
        <v>16773</v>
      </c>
      <c r="E36" s="342" t="s">
        <v>15440</v>
      </c>
      <c r="F36" s="329"/>
      <c r="G36" s="323"/>
    </row>
    <row r="37" spans="1:7" ht="138.6" x14ac:dyDescent="0.3">
      <c r="A37" s="319">
        <v>35</v>
      </c>
      <c r="B37" s="327" t="s">
        <v>16775</v>
      </c>
      <c r="C37" s="328" t="s">
        <v>16776</v>
      </c>
      <c r="D37" s="328" t="s">
        <v>16777</v>
      </c>
      <c r="E37" s="342" t="s">
        <v>15965</v>
      </c>
      <c r="F37" s="329"/>
      <c r="G37" s="323"/>
    </row>
    <row r="38" spans="1:7" ht="99" x14ac:dyDescent="0.3">
      <c r="A38" s="319">
        <v>36</v>
      </c>
      <c r="B38" s="327" t="s">
        <v>16778</v>
      </c>
      <c r="C38" s="328" t="s">
        <v>16779</v>
      </c>
      <c r="D38" s="328" t="s">
        <v>16780</v>
      </c>
      <c r="E38" s="342" t="s">
        <v>15962</v>
      </c>
      <c r="F38" s="329"/>
      <c r="G38" s="323"/>
    </row>
    <row r="39" spans="1:7" ht="99" x14ac:dyDescent="0.3">
      <c r="A39" s="319">
        <v>37</v>
      </c>
      <c r="B39" s="327" t="s">
        <v>16782</v>
      </c>
      <c r="C39" s="328" t="s">
        <v>16811</v>
      </c>
      <c r="D39" s="328" t="s">
        <v>16783</v>
      </c>
      <c r="E39" s="342" t="s">
        <v>17087</v>
      </c>
      <c r="F39" s="329"/>
      <c r="G39" s="323"/>
    </row>
    <row r="40" spans="1:7" ht="118.8" x14ac:dyDescent="0.3">
      <c r="A40" s="319">
        <v>38</v>
      </c>
      <c r="B40" s="327" t="s">
        <v>16784</v>
      </c>
      <c r="C40" s="328" t="s">
        <v>16785</v>
      </c>
      <c r="D40" s="328" t="s">
        <v>16786</v>
      </c>
      <c r="E40" s="342" t="s">
        <v>16100</v>
      </c>
      <c r="F40" s="329"/>
      <c r="G40" s="323"/>
    </row>
    <row r="41" spans="1:7" ht="118.8" x14ac:dyDescent="0.3">
      <c r="A41" s="319">
        <v>39</v>
      </c>
      <c r="B41" s="327" t="s">
        <v>16787</v>
      </c>
      <c r="C41" s="328" t="s">
        <v>16788</v>
      </c>
      <c r="D41" s="328" t="s">
        <v>16789</v>
      </c>
      <c r="E41" s="342" t="s">
        <v>16100</v>
      </c>
      <c r="F41" s="329"/>
      <c r="G41" s="323"/>
    </row>
    <row r="42" spans="1:7" ht="39.6" x14ac:dyDescent="0.3">
      <c r="A42" s="319">
        <v>40</v>
      </c>
      <c r="B42" s="327" t="s">
        <v>16790</v>
      </c>
      <c r="C42" s="328" t="s">
        <v>16532</v>
      </c>
      <c r="D42" s="328" t="s">
        <v>16791</v>
      </c>
      <c r="E42" s="342" t="s">
        <v>15963</v>
      </c>
      <c r="F42" s="329"/>
      <c r="G42" s="323"/>
    </row>
    <row r="43" spans="1:7" ht="39.6" x14ac:dyDescent="0.3">
      <c r="A43" s="319">
        <v>41</v>
      </c>
      <c r="B43" s="327" t="s">
        <v>16792</v>
      </c>
      <c r="C43" s="328" t="s">
        <v>16806</v>
      </c>
      <c r="D43" s="328" t="s">
        <v>16793</v>
      </c>
      <c r="E43" s="342" t="s">
        <v>15963</v>
      </c>
      <c r="F43" s="329"/>
      <c r="G43" s="323"/>
    </row>
    <row r="44" spans="1:7" ht="99" x14ac:dyDescent="0.3">
      <c r="A44" s="319">
        <v>42</v>
      </c>
      <c r="B44" s="327" t="s">
        <v>16795</v>
      </c>
      <c r="C44" s="328" t="s">
        <v>16796</v>
      </c>
      <c r="D44" s="328" t="s">
        <v>16797</v>
      </c>
      <c r="E44" s="342" t="s">
        <v>16255</v>
      </c>
      <c r="F44" s="329"/>
      <c r="G44" s="323"/>
    </row>
    <row r="45" spans="1:7" ht="99" x14ac:dyDescent="0.3">
      <c r="A45" s="319">
        <v>43</v>
      </c>
      <c r="B45" s="327" t="s">
        <v>16798</v>
      </c>
      <c r="C45" s="328" t="s">
        <v>16687</v>
      </c>
      <c r="D45" s="328" t="s">
        <v>16799</v>
      </c>
      <c r="E45" s="342" t="s">
        <v>16255</v>
      </c>
      <c r="F45" s="329"/>
      <c r="G45" s="323"/>
    </row>
    <row r="46" spans="1:7" ht="99" x14ac:dyDescent="0.3">
      <c r="A46" s="319">
        <v>44</v>
      </c>
      <c r="B46" s="327" t="s">
        <v>16546</v>
      </c>
      <c r="C46" s="328" t="s">
        <v>16547</v>
      </c>
      <c r="D46" s="328" t="s">
        <v>16548</v>
      </c>
      <c r="E46" s="342" t="s">
        <v>16100</v>
      </c>
      <c r="F46" s="329"/>
      <c r="G46" s="323"/>
    </row>
    <row r="47" spans="1:7" ht="158.4" x14ac:dyDescent="0.3">
      <c r="A47" s="319">
        <v>45</v>
      </c>
      <c r="B47" s="327" t="s">
        <v>16683</v>
      </c>
      <c r="C47" s="328" t="s">
        <v>16684</v>
      </c>
      <c r="D47" s="328" t="s">
        <v>17164</v>
      </c>
      <c r="E47" s="342" t="s">
        <v>15442</v>
      </c>
      <c r="F47" s="329"/>
      <c r="G47" s="323"/>
    </row>
    <row r="48" spans="1:7" ht="79.2" x14ac:dyDescent="0.3">
      <c r="A48" s="319">
        <v>46</v>
      </c>
      <c r="B48" s="327" t="s">
        <v>16690</v>
      </c>
      <c r="C48" s="328" t="s">
        <v>16532</v>
      </c>
      <c r="D48" s="328" t="s">
        <v>16740</v>
      </c>
      <c r="E48" s="342" t="s">
        <v>15963</v>
      </c>
      <c r="F48" s="329"/>
      <c r="G48" s="323"/>
    </row>
    <row r="49" spans="1:7" ht="59.4" x14ac:dyDescent="0.3">
      <c r="A49" s="319">
        <v>47</v>
      </c>
      <c r="B49" s="327" t="s">
        <v>16691</v>
      </c>
      <c r="C49" s="328" t="s">
        <v>16692</v>
      </c>
      <c r="D49" s="328" t="s">
        <v>16739</v>
      </c>
      <c r="E49" s="342" t="s">
        <v>15963</v>
      </c>
      <c r="F49" s="329"/>
      <c r="G49" s="323"/>
    </row>
    <row r="50" spans="1:7" ht="99" x14ac:dyDescent="0.3">
      <c r="A50" s="319">
        <v>48</v>
      </c>
      <c r="B50" s="327" t="s">
        <v>16712</v>
      </c>
      <c r="C50" s="328" t="s">
        <v>16713</v>
      </c>
      <c r="D50" s="328" t="s">
        <v>16742</v>
      </c>
      <c r="E50" s="342" t="s">
        <v>15964</v>
      </c>
      <c r="F50" s="329"/>
      <c r="G50" s="323"/>
    </row>
    <row r="51" spans="1:7" ht="59.4" x14ac:dyDescent="0.3">
      <c r="A51" s="319">
        <v>49</v>
      </c>
      <c r="B51" s="327" t="s">
        <v>16715</v>
      </c>
      <c r="C51" s="328" t="s">
        <v>16716</v>
      </c>
      <c r="D51" s="328" t="s">
        <v>16741</v>
      </c>
      <c r="E51" s="342" t="s">
        <v>15963</v>
      </c>
      <c r="F51" s="329"/>
      <c r="G51" s="323"/>
    </row>
    <row r="52" spans="1:7" ht="118.8" x14ac:dyDescent="0.3">
      <c r="A52" s="319">
        <v>50</v>
      </c>
      <c r="B52" s="327" t="s">
        <v>16721</v>
      </c>
      <c r="C52" s="328" t="s">
        <v>16722</v>
      </c>
      <c r="D52" s="328" t="s">
        <v>16755</v>
      </c>
      <c r="E52" s="342" t="s">
        <v>17166</v>
      </c>
      <c r="F52" s="329"/>
      <c r="G52" s="323"/>
    </row>
    <row r="53" spans="1:7" ht="79.2" x14ac:dyDescent="0.3">
      <c r="A53" s="319">
        <v>51</v>
      </c>
      <c r="B53" s="327" t="s">
        <v>16729</v>
      </c>
      <c r="C53" s="328" t="s">
        <v>16532</v>
      </c>
      <c r="D53" s="328" t="s">
        <v>16740</v>
      </c>
      <c r="E53" s="342" t="s">
        <v>15963</v>
      </c>
      <c r="F53" s="329"/>
      <c r="G53" s="323"/>
    </row>
    <row r="54" spans="1:7" ht="59.4" x14ac:dyDescent="0.3">
      <c r="A54" s="319">
        <v>52</v>
      </c>
      <c r="B54" s="327" t="s">
        <v>16730</v>
      </c>
      <c r="C54" s="328" t="s">
        <v>16537</v>
      </c>
      <c r="D54" s="328" t="s">
        <v>16760</v>
      </c>
      <c r="E54" s="342" t="s">
        <v>15963</v>
      </c>
      <c r="F54" s="329"/>
      <c r="G54" s="323"/>
    </row>
    <row r="55" spans="1:7" ht="138.6" x14ac:dyDescent="0.3">
      <c r="A55" s="319">
        <v>53</v>
      </c>
      <c r="B55" s="327" t="s">
        <v>16775</v>
      </c>
      <c r="C55" s="328" t="s">
        <v>16776</v>
      </c>
      <c r="D55" s="328" t="s">
        <v>16777</v>
      </c>
      <c r="E55" s="342" t="s">
        <v>15965</v>
      </c>
      <c r="F55" s="329"/>
      <c r="G55" s="323"/>
    </row>
    <row r="56" spans="1:7" ht="99" x14ac:dyDescent="0.3">
      <c r="A56" s="319">
        <v>54</v>
      </c>
      <c r="B56" s="327" t="s">
        <v>16778</v>
      </c>
      <c r="C56" s="328" t="s">
        <v>16779</v>
      </c>
      <c r="D56" s="328" t="s">
        <v>16780</v>
      </c>
      <c r="E56" s="342" t="s">
        <v>15962</v>
      </c>
      <c r="F56" s="329"/>
      <c r="G56" s="323"/>
    </row>
    <row r="57" spans="1:7" ht="99" x14ac:dyDescent="0.3">
      <c r="A57" s="319">
        <v>55</v>
      </c>
      <c r="B57" s="327" t="s">
        <v>16782</v>
      </c>
      <c r="C57" s="328" t="s">
        <v>16811</v>
      </c>
      <c r="D57" s="328" t="s">
        <v>16783</v>
      </c>
      <c r="E57" s="342" t="s">
        <v>17087</v>
      </c>
      <c r="F57" s="329"/>
      <c r="G57" s="323"/>
    </row>
    <row r="58" spans="1:7" ht="118.8" x14ac:dyDescent="0.3">
      <c r="A58" s="319">
        <v>56</v>
      </c>
      <c r="B58" s="327" t="s">
        <v>16784</v>
      </c>
      <c r="C58" s="328" t="s">
        <v>16785</v>
      </c>
      <c r="D58" s="328" t="s">
        <v>16786</v>
      </c>
      <c r="E58" s="342" t="s">
        <v>16100</v>
      </c>
      <c r="F58" s="329"/>
      <c r="G58" s="323"/>
    </row>
    <row r="59" spans="1:7" ht="118.8" x14ac:dyDescent="0.3">
      <c r="A59" s="319">
        <v>57</v>
      </c>
      <c r="B59" s="327" t="s">
        <v>16787</v>
      </c>
      <c r="C59" s="328" t="s">
        <v>16788</v>
      </c>
      <c r="D59" s="328" t="s">
        <v>16789</v>
      </c>
      <c r="E59" s="342" t="s">
        <v>16100</v>
      </c>
      <c r="F59" s="329"/>
      <c r="G59" s="323"/>
    </row>
    <row r="60" spans="1:7" ht="39.6" x14ac:dyDescent="0.3">
      <c r="A60" s="319">
        <v>58</v>
      </c>
      <c r="B60" s="327" t="s">
        <v>16790</v>
      </c>
      <c r="C60" s="328" t="s">
        <v>16532</v>
      </c>
      <c r="D60" s="328" t="s">
        <v>16791</v>
      </c>
      <c r="E60" s="342" t="s">
        <v>15963</v>
      </c>
      <c r="F60" s="329"/>
      <c r="G60" s="323"/>
    </row>
    <row r="61" spans="1:7" ht="39.6" x14ac:dyDescent="0.3">
      <c r="A61" s="319">
        <v>59</v>
      </c>
      <c r="B61" s="327" t="s">
        <v>16792</v>
      </c>
      <c r="C61" s="328" t="s">
        <v>16806</v>
      </c>
      <c r="D61" s="328" t="s">
        <v>16793</v>
      </c>
      <c r="E61" s="342" t="s">
        <v>15963</v>
      </c>
      <c r="F61" s="329"/>
      <c r="G61" s="323"/>
    </row>
    <row r="62" spans="1:7" ht="99" x14ac:dyDescent="0.3">
      <c r="A62" s="319">
        <v>60</v>
      </c>
      <c r="B62" s="327" t="s">
        <v>16795</v>
      </c>
      <c r="C62" s="328" t="s">
        <v>16796</v>
      </c>
      <c r="D62" s="328" t="s">
        <v>16797</v>
      </c>
      <c r="E62" s="342" t="s">
        <v>16255</v>
      </c>
      <c r="F62" s="329"/>
      <c r="G62" s="323"/>
    </row>
    <row r="63" spans="1:7" ht="99" x14ac:dyDescent="0.3">
      <c r="A63" s="319">
        <v>61</v>
      </c>
      <c r="B63" s="327" t="s">
        <v>16798</v>
      </c>
      <c r="C63" s="328" t="s">
        <v>16687</v>
      </c>
      <c r="D63" s="328" t="s">
        <v>16799</v>
      </c>
      <c r="E63" s="342" t="s">
        <v>16255</v>
      </c>
      <c r="F63" s="329"/>
      <c r="G63" s="323"/>
    </row>
    <row r="64" spans="1:7" ht="79.2" x14ac:dyDescent="0.3">
      <c r="A64" s="319">
        <v>62</v>
      </c>
      <c r="B64" s="327" t="s">
        <v>17105</v>
      </c>
      <c r="C64" s="328" t="s">
        <v>16532</v>
      </c>
      <c r="D64" s="328" t="s">
        <v>17145</v>
      </c>
      <c r="E64" s="342" t="s">
        <v>15963</v>
      </c>
      <c r="F64" s="329"/>
      <c r="G64" s="323"/>
    </row>
    <row r="65" spans="1:7" ht="39.6" x14ac:dyDescent="0.3">
      <c r="A65" s="319">
        <v>63</v>
      </c>
      <c r="B65" s="327" t="s">
        <v>17106</v>
      </c>
      <c r="C65" s="328" t="s">
        <v>17107</v>
      </c>
      <c r="D65" s="328"/>
      <c r="E65" s="342" t="s">
        <v>15963</v>
      </c>
      <c r="F65" s="329"/>
      <c r="G65" s="323"/>
    </row>
    <row r="66" spans="1:7" ht="138.6" x14ac:dyDescent="0.3">
      <c r="A66" s="319">
        <v>64</v>
      </c>
      <c r="B66" s="327" t="s">
        <v>17108</v>
      </c>
      <c r="C66" s="328" t="s">
        <v>16532</v>
      </c>
      <c r="D66" s="328" t="s">
        <v>17146</v>
      </c>
      <c r="E66" s="342" t="s">
        <v>15963</v>
      </c>
      <c r="F66" s="329"/>
      <c r="G66" s="323"/>
    </row>
    <row r="67" spans="1:7" ht="257.39999999999998" x14ac:dyDescent="0.3">
      <c r="A67" s="319">
        <v>65</v>
      </c>
      <c r="B67" s="327" t="s">
        <v>17109</v>
      </c>
      <c r="C67" s="328" t="s">
        <v>17110</v>
      </c>
      <c r="D67" s="328" t="s">
        <v>17147</v>
      </c>
      <c r="E67" s="342" t="s">
        <v>13711</v>
      </c>
      <c r="F67" s="329"/>
      <c r="G67" s="323"/>
    </row>
    <row r="68" spans="1:7" ht="99" x14ac:dyDescent="0.3">
      <c r="A68" s="319">
        <v>66</v>
      </c>
      <c r="B68" s="327" t="s">
        <v>17136</v>
      </c>
      <c r="C68" s="328" t="s">
        <v>16687</v>
      </c>
      <c r="D68" s="328" t="s">
        <v>17165</v>
      </c>
      <c r="E68" s="342" t="s">
        <v>16255</v>
      </c>
      <c r="F68" s="329"/>
      <c r="G68" s="323"/>
    </row>
    <row r="69" spans="1:7" ht="99" x14ac:dyDescent="0.3">
      <c r="A69" s="319">
        <v>67</v>
      </c>
      <c r="B69" s="327" t="s">
        <v>17141</v>
      </c>
      <c r="C69" s="328" t="s">
        <v>16537</v>
      </c>
      <c r="D69" s="328" t="s">
        <v>17156</v>
      </c>
      <c r="E69" s="342" t="s">
        <v>15963</v>
      </c>
      <c r="F69" s="329"/>
      <c r="G69" s="32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S1299"/>
  <sheetViews>
    <sheetView showGridLines="0" zoomScale="71" zoomScaleNormal="70" workbookViewId="0">
      <pane xSplit="7" ySplit="1" topLeftCell="H1293" activePane="bottomRight" state="frozen"/>
      <selection pane="topRight" activeCell="H1" sqref="H1"/>
      <selection pane="bottomLeft" activeCell="A2" sqref="A2"/>
      <selection pane="bottomRight" activeCell="C1298" sqref="C1298"/>
    </sheetView>
  </sheetViews>
  <sheetFormatPr defaultColWidth="8.88671875" defaultRowHeight="20.399999999999999" x14ac:dyDescent="0.7"/>
  <cols>
    <col min="1" max="1" width="8.77734375" style="152" customWidth="1"/>
    <col min="2" max="2" width="28.77734375" style="325" customWidth="1"/>
    <col min="3" max="3" width="15.5546875" style="240" bestFit="1" customWidth="1"/>
    <col min="4" max="4" width="22.44140625" style="258" customWidth="1"/>
    <col min="5" max="5" width="70" style="185" customWidth="1"/>
    <col min="6" max="6" width="29.5546875" style="239" hidden="1" customWidth="1"/>
    <col min="7" max="7" width="61.88671875" style="239" customWidth="1"/>
    <col min="8" max="8" width="22.5546875" style="240" customWidth="1"/>
    <col min="9" max="9" width="21.88671875" style="240" customWidth="1"/>
    <col min="10" max="10" width="42.88671875" style="258" customWidth="1"/>
    <col min="11" max="11" width="18.6640625" style="152" customWidth="1"/>
    <col min="12" max="12" width="22.77734375" style="240" customWidth="1"/>
    <col min="13" max="13" width="26.88671875" style="240" bestFit="1" customWidth="1"/>
    <col min="14" max="14" width="21.33203125" style="240" customWidth="1"/>
    <col min="15" max="15" width="26" style="152" customWidth="1"/>
    <col min="16" max="16" width="15.44140625" style="240" customWidth="1"/>
    <col min="17" max="17" width="8.88671875" style="152"/>
    <col min="18" max="18" width="12.33203125" style="152" bestFit="1" customWidth="1"/>
    <col min="19" max="16384" width="8.88671875" style="152"/>
  </cols>
  <sheetData>
    <row r="1" spans="1:19" ht="34.799999999999997" customHeight="1" x14ac:dyDescent="0.7">
      <c r="A1" s="267" t="s">
        <v>7</v>
      </c>
      <c r="B1" s="267" t="s">
        <v>5</v>
      </c>
      <c r="C1" s="267" t="s">
        <v>1085</v>
      </c>
      <c r="D1" s="268" t="s">
        <v>117</v>
      </c>
      <c r="E1" s="268" t="s">
        <v>1</v>
      </c>
      <c r="F1" s="268" t="s">
        <v>1090</v>
      </c>
      <c r="G1" s="268" t="s">
        <v>15140</v>
      </c>
      <c r="H1" s="268" t="s">
        <v>5929</v>
      </c>
      <c r="I1" s="268" t="s">
        <v>5930</v>
      </c>
      <c r="J1" s="268" t="s">
        <v>2602</v>
      </c>
      <c r="K1" s="268" t="s">
        <v>6</v>
      </c>
      <c r="L1" s="267" t="s">
        <v>4</v>
      </c>
      <c r="M1" s="268" t="s">
        <v>4135</v>
      </c>
      <c r="N1" s="268" t="s">
        <v>1069</v>
      </c>
      <c r="O1" s="267" t="s">
        <v>1894</v>
      </c>
      <c r="P1" s="267" t="s">
        <v>5826</v>
      </c>
      <c r="R1" s="257">
        <f ca="1">TODAY()</f>
        <v>46304</v>
      </c>
      <c r="S1" s="324"/>
    </row>
    <row r="2" spans="1:19" ht="40.799999999999997" x14ac:dyDescent="0.7">
      <c r="A2" s="259">
        <v>1</v>
      </c>
      <c r="B2" s="269" t="s">
        <v>12149</v>
      </c>
      <c r="C2" s="261">
        <v>46024</v>
      </c>
      <c r="D2" s="262" t="s">
        <v>39</v>
      </c>
      <c r="E2" s="263" t="s">
        <v>12204</v>
      </c>
      <c r="F2" s="263"/>
      <c r="G2" s="263"/>
      <c r="H2" s="260" t="s">
        <v>5508</v>
      </c>
      <c r="I2" s="260" t="s">
        <v>5989</v>
      </c>
      <c r="J2" s="326" t="s">
        <v>12621</v>
      </c>
      <c r="K2" s="264" t="s">
        <v>16672</v>
      </c>
      <c r="L2" s="259" t="s">
        <v>1184</v>
      </c>
      <c r="M2" s="259" t="s">
        <v>1080</v>
      </c>
      <c r="N2" s="259" t="s">
        <v>8269</v>
      </c>
      <c r="O2" s="266" t="str">
        <f ca="1">DATEDIF(C2,$R$1,"Y")&amp;" tahun, "&amp;DATEDIF(C2,$R$1,"YM")&amp;" bulan, "&amp;DATEDIF(C2,$R$1,"MD")&amp;" hari"</f>
        <v>0 tahun, 9 bulan, 7 hari</v>
      </c>
      <c r="P2" s="331">
        <f ca="1">TODAY()-C2</f>
        <v>280</v>
      </c>
    </row>
    <row r="3" spans="1:19" ht="40.799999999999997" x14ac:dyDescent="0.7">
      <c r="A3" s="259">
        <v>2</v>
      </c>
      <c r="B3" s="269" t="s">
        <v>12150</v>
      </c>
      <c r="C3" s="261">
        <v>46024</v>
      </c>
      <c r="D3" s="262" t="s">
        <v>39</v>
      </c>
      <c r="E3" s="263" t="s">
        <v>12205</v>
      </c>
      <c r="F3" s="263"/>
      <c r="G3" s="263"/>
      <c r="H3" s="260" t="s">
        <v>5508</v>
      </c>
      <c r="I3" s="260" t="s">
        <v>5989</v>
      </c>
      <c r="J3" s="326" t="s">
        <v>12614</v>
      </c>
      <c r="K3" s="264" t="s">
        <v>16672</v>
      </c>
      <c r="L3" s="259" t="s">
        <v>1308</v>
      </c>
      <c r="M3" s="259" t="s">
        <v>10300</v>
      </c>
      <c r="N3" s="259" t="s">
        <v>1071</v>
      </c>
      <c r="O3" s="266" t="str">
        <f t="shared" ref="O3:O56" ca="1" si="0">DATEDIF(C3,$R$1,"Y")&amp;" tahun, "&amp;DATEDIF(C3,$R$1,"YM")&amp;" bulan, "&amp;DATEDIF(C3,$R$1,"MD")&amp;" hari"</f>
        <v>0 tahun, 9 bulan, 7 hari</v>
      </c>
      <c r="P3" s="331">
        <f t="shared" ref="P3:P56" ca="1" si="1">TODAY()-C3</f>
        <v>280</v>
      </c>
    </row>
    <row r="4" spans="1:19" x14ac:dyDescent="0.7">
      <c r="A4" s="259">
        <v>3</v>
      </c>
      <c r="B4" s="269" t="s">
        <v>12151</v>
      </c>
      <c r="C4" s="261">
        <v>46024</v>
      </c>
      <c r="D4" s="262" t="s">
        <v>39</v>
      </c>
      <c r="E4" s="263" t="s">
        <v>12206</v>
      </c>
      <c r="F4" s="263"/>
      <c r="G4" s="263"/>
      <c r="H4" s="260" t="s">
        <v>5508</v>
      </c>
      <c r="I4" s="260" t="s">
        <v>5990</v>
      </c>
      <c r="J4" s="326" t="s">
        <v>12614</v>
      </c>
      <c r="K4" s="264" t="s">
        <v>16672</v>
      </c>
      <c r="L4" s="259" t="s">
        <v>1308</v>
      </c>
      <c r="M4" s="259" t="s">
        <v>11545</v>
      </c>
      <c r="N4" s="259" t="s">
        <v>5481</v>
      </c>
      <c r="O4" s="266" t="str">
        <f t="shared" ca="1" si="0"/>
        <v>0 tahun, 9 bulan, 7 hari</v>
      </c>
      <c r="P4" s="331">
        <f t="shared" ca="1" si="1"/>
        <v>280</v>
      </c>
    </row>
    <row r="5" spans="1:19" ht="40.799999999999997" x14ac:dyDescent="0.7">
      <c r="A5" s="259">
        <v>4</v>
      </c>
      <c r="B5" s="269" t="s">
        <v>12152</v>
      </c>
      <c r="C5" s="261">
        <v>46024</v>
      </c>
      <c r="D5" s="262" t="s">
        <v>12904</v>
      </c>
      <c r="E5" s="263" t="s">
        <v>12207</v>
      </c>
      <c r="F5" s="263"/>
      <c r="G5" s="263"/>
      <c r="H5" s="260" t="s">
        <v>5508</v>
      </c>
      <c r="I5" s="260" t="s">
        <v>3189</v>
      </c>
      <c r="J5" s="326" t="s">
        <v>12610</v>
      </c>
      <c r="K5" s="264" t="s">
        <v>16672</v>
      </c>
      <c r="L5" s="315" t="s">
        <v>1305</v>
      </c>
      <c r="M5" s="259" t="s">
        <v>1080</v>
      </c>
      <c r="N5" s="259" t="s">
        <v>8269</v>
      </c>
      <c r="O5" s="266" t="str">
        <f t="shared" ca="1" si="0"/>
        <v>0 tahun, 9 bulan, 7 hari</v>
      </c>
      <c r="P5" s="331">
        <f t="shared" ca="1" si="1"/>
        <v>280</v>
      </c>
    </row>
    <row r="6" spans="1:19" x14ac:dyDescent="0.7">
      <c r="A6" s="259">
        <v>5</v>
      </c>
      <c r="B6" s="269" t="s">
        <v>12153</v>
      </c>
      <c r="C6" s="261">
        <v>46027</v>
      </c>
      <c r="D6" s="262" t="s">
        <v>12208</v>
      </c>
      <c r="E6" s="263" t="s">
        <v>12209</v>
      </c>
      <c r="F6" s="263"/>
      <c r="G6" s="263"/>
      <c r="H6" s="260" t="s">
        <v>5508</v>
      </c>
      <c r="I6" s="260" t="s">
        <v>5989</v>
      </c>
      <c r="J6" s="326" t="s">
        <v>12614</v>
      </c>
      <c r="K6" s="264" t="s">
        <v>16672</v>
      </c>
      <c r="L6" s="259" t="s">
        <v>1308</v>
      </c>
      <c r="M6" s="259" t="s">
        <v>10515</v>
      </c>
      <c r="N6" s="259" t="s">
        <v>10488</v>
      </c>
      <c r="O6" s="266" t="str">
        <f t="shared" ca="1" si="0"/>
        <v>0 tahun, 9 bulan, 4 hari</v>
      </c>
      <c r="P6" s="331">
        <f t="shared" ca="1" si="1"/>
        <v>277</v>
      </c>
    </row>
    <row r="7" spans="1:19" x14ac:dyDescent="0.7">
      <c r="A7" s="259">
        <v>6</v>
      </c>
      <c r="B7" s="269" t="s">
        <v>12154</v>
      </c>
      <c r="C7" s="261">
        <v>46027</v>
      </c>
      <c r="D7" s="262" t="s">
        <v>39</v>
      </c>
      <c r="E7" s="263" t="s">
        <v>12210</v>
      </c>
      <c r="F7" s="263"/>
      <c r="G7" s="263"/>
      <c r="H7" s="260" t="s">
        <v>5985</v>
      </c>
      <c r="I7" s="260" t="s">
        <v>5985</v>
      </c>
      <c r="J7" s="326" t="s">
        <v>12621</v>
      </c>
      <c r="K7" s="264" t="s">
        <v>16672</v>
      </c>
      <c r="L7" s="259" t="s">
        <v>1184</v>
      </c>
      <c r="M7" s="259" t="s">
        <v>1080</v>
      </c>
      <c r="N7" s="259" t="s">
        <v>8269</v>
      </c>
      <c r="O7" s="266" t="str">
        <f t="shared" ca="1" si="0"/>
        <v>0 tahun, 9 bulan, 4 hari</v>
      </c>
      <c r="P7" s="331">
        <f t="shared" ca="1" si="1"/>
        <v>277</v>
      </c>
    </row>
    <row r="8" spans="1:19" x14ac:dyDescent="0.7">
      <c r="A8" s="259">
        <v>7</v>
      </c>
      <c r="B8" s="269" t="s">
        <v>12155</v>
      </c>
      <c r="C8" s="261">
        <v>46027</v>
      </c>
      <c r="D8" s="262" t="s">
        <v>39</v>
      </c>
      <c r="E8" s="263" t="s">
        <v>12211</v>
      </c>
      <c r="F8" s="263"/>
      <c r="G8" s="263"/>
      <c r="H8" s="260" t="s">
        <v>5985</v>
      </c>
      <c r="I8" s="260" t="s">
        <v>5985</v>
      </c>
      <c r="J8" s="326" t="s">
        <v>12621</v>
      </c>
      <c r="K8" s="264" t="s">
        <v>16672</v>
      </c>
      <c r="L8" s="259" t="s">
        <v>1184</v>
      </c>
      <c r="M8" s="259" t="s">
        <v>1080</v>
      </c>
      <c r="N8" s="259" t="s">
        <v>8269</v>
      </c>
      <c r="O8" s="266" t="str">
        <f t="shared" ca="1" si="0"/>
        <v>0 tahun, 9 bulan, 4 hari</v>
      </c>
      <c r="P8" s="331">
        <f t="shared" ca="1" si="1"/>
        <v>277</v>
      </c>
    </row>
    <row r="9" spans="1:19" ht="40.799999999999997" x14ac:dyDescent="0.7">
      <c r="A9" s="259">
        <v>8</v>
      </c>
      <c r="B9" s="269" t="s">
        <v>12156</v>
      </c>
      <c r="C9" s="261">
        <v>46027</v>
      </c>
      <c r="D9" s="262" t="s">
        <v>39</v>
      </c>
      <c r="E9" s="263" t="s">
        <v>12212</v>
      </c>
      <c r="F9" s="263"/>
      <c r="G9" s="263"/>
      <c r="H9" s="260" t="s">
        <v>5508</v>
      </c>
      <c r="I9" s="260" t="s">
        <v>5989</v>
      </c>
      <c r="J9" s="326" t="s">
        <v>12610</v>
      </c>
      <c r="K9" s="264" t="s">
        <v>16672</v>
      </c>
      <c r="L9" s="259" t="s">
        <v>1308</v>
      </c>
      <c r="M9" s="259" t="s">
        <v>10300</v>
      </c>
      <c r="N9" s="259" t="s">
        <v>1071</v>
      </c>
      <c r="O9" s="266" t="str">
        <f t="shared" ca="1" si="0"/>
        <v>0 tahun, 9 bulan, 4 hari</v>
      </c>
      <c r="P9" s="331">
        <f t="shared" ca="1" si="1"/>
        <v>277</v>
      </c>
    </row>
    <row r="10" spans="1:19" ht="40.799999999999997" x14ac:dyDescent="0.7">
      <c r="A10" s="259">
        <v>9</v>
      </c>
      <c r="B10" s="269" t="s">
        <v>12157</v>
      </c>
      <c r="C10" s="261">
        <v>46027</v>
      </c>
      <c r="D10" s="262" t="s">
        <v>39</v>
      </c>
      <c r="E10" s="263" t="s">
        <v>12213</v>
      </c>
      <c r="F10" s="263"/>
      <c r="G10" s="263"/>
      <c r="H10" s="260" t="s">
        <v>1079</v>
      </c>
      <c r="I10" s="260" t="s">
        <v>7756</v>
      </c>
      <c r="J10" s="326" t="s">
        <v>12603</v>
      </c>
      <c r="K10" s="264" t="s">
        <v>16672</v>
      </c>
      <c r="L10" s="259" t="s">
        <v>1308</v>
      </c>
      <c r="M10" s="259" t="s">
        <v>1168</v>
      </c>
      <c r="N10" s="259" t="s">
        <v>4425</v>
      </c>
      <c r="O10" s="266" t="str">
        <f t="shared" ca="1" si="0"/>
        <v>0 tahun, 9 bulan, 4 hari</v>
      </c>
      <c r="P10" s="331">
        <f t="shared" ca="1" si="1"/>
        <v>277</v>
      </c>
    </row>
    <row r="11" spans="1:19" ht="102" x14ac:dyDescent="0.7">
      <c r="A11" s="259">
        <v>10</v>
      </c>
      <c r="B11" s="269" t="s">
        <v>12158</v>
      </c>
      <c r="C11" s="261">
        <v>46027</v>
      </c>
      <c r="D11" s="262" t="s">
        <v>12214</v>
      </c>
      <c r="E11" s="263" t="s">
        <v>12215</v>
      </c>
      <c r="F11" s="263"/>
      <c r="G11" s="263"/>
      <c r="H11" s="260" t="s">
        <v>5985</v>
      </c>
      <c r="I11" s="260" t="s">
        <v>5985</v>
      </c>
      <c r="J11" s="326" t="s">
        <v>12601</v>
      </c>
      <c r="K11" s="264" t="s">
        <v>16672</v>
      </c>
      <c r="L11" s="259" t="s">
        <v>1308</v>
      </c>
      <c r="M11" s="259" t="s">
        <v>12216</v>
      </c>
      <c r="N11" s="259" t="s">
        <v>12217</v>
      </c>
      <c r="O11" s="266" t="str">
        <f t="shared" ca="1" si="0"/>
        <v>0 tahun, 9 bulan, 4 hari</v>
      </c>
      <c r="P11" s="331">
        <f t="shared" ca="1" si="1"/>
        <v>277</v>
      </c>
    </row>
    <row r="12" spans="1:19" ht="61.2" x14ac:dyDescent="0.7">
      <c r="A12" s="259">
        <v>11</v>
      </c>
      <c r="B12" s="269" t="s">
        <v>12159</v>
      </c>
      <c r="C12" s="261">
        <v>46028</v>
      </c>
      <c r="D12" s="262" t="s">
        <v>12218</v>
      </c>
      <c r="E12" s="263" t="s">
        <v>6549</v>
      </c>
      <c r="F12" s="263"/>
      <c r="G12" s="263"/>
      <c r="H12" s="260" t="s">
        <v>5985</v>
      </c>
      <c r="I12" s="260" t="s">
        <v>5985</v>
      </c>
      <c r="J12" s="326" t="s">
        <v>12621</v>
      </c>
      <c r="K12" s="264" t="s">
        <v>16672</v>
      </c>
      <c r="L12" s="259" t="s">
        <v>1308</v>
      </c>
      <c r="M12" s="259" t="s">
        <v>1072</v>
      </c>
      <c r="N12" s="259" t="s">
        <v>1191</v>
      </c>
      <c r="O12" s="266" t="str">
        <f t="shared" ca="1" si="0"/>
        <v>0 tahun, 9 bulan, 3 hari</v>
      </c>
      <c r="P12" s="331">
        <f t="shared" ca="1" si="1"/>
        <v>276</v>
      </c>
    </row>
    <row r="13" spans="1:19" ht="40.799999999999997" x14ac:dyDescent="0.7">
      <c r="A13" s="259">
        <v>12</v>
      </c>
      <c r="B13" s="269" t="s">
        <v>12160</v>
      </c>
      <c r="C13" s="261">
        <v>46028</v>
      </c>
      <c r="D13" s="262" t="s">
        <v>12219</v>
      </c>
      <c r="E13" s="263" t="s">
        <v>12220</v>
      </c>
      <c r="F13" s="263"/>
      <c r="G13" s="263"/>
      <c r="H13" s="260" t="s">
        <v>5985</v>
      </c>
      <c r="I13" s="260" t="s">
        <v>5985</v>
      </c>
      <c r="J13" s="326" t="s">
        <v>12601</v>
      </c>
      <c r="K13" s="264" t="s">
        <v>16672</v>
      </c>
      <c r="L13" s="259" t="s">
        <v>1308</v>
      </c>
      <c r="M13" s="259" t="s">
        <v>1167</v>
      </c>
      <c r="N13" s="259" t="s">
        <v>1163</v>
      </c>
      <c r="O13" s="266" t="str">
        <f t="shared" ca="1" si="0"/>
        <v>0 tahun, 9 bulan, 3 hari</v>
      </c>
      <c r="P13" s="331">
        <f t="shared" ca="1" si="1"/>
        <v>276</v>
      </c>
    </row>
    <row r="14" spans="1:19" ht="61.2" x14ac:dyDescent="0.7">
      <c r="A14" s="259">
        <v>13</v>
      </c>
      <c r="B14" s="269" t="s">
        <v>12161</v>
      </c>
      <c r="C14" s="261">
        <v>46028</v>
      </c>
      <c r="D14" s="262" t="s">
        <v>12219</v>
      </c>
      <c r="E14" s="263" t="s">
        <v>14000</v>
      </c>
      <c r="F14" s="263"/>
      <c r="G14" s="263"/>
      <c r="H14" s="260" t="s">
        <v>5985</v>
      </c>
      <c r="I14" s="260" t="s">
        <v>5985</v>
      </c>
      <c r="J14" s="326" t="s">
        <v>12601</v>
      </c>
      <c r="K14" s="264" t="s">
        <v>16672</v>
      </c>
      <c r="L14" s="259" t="s">
        <v>1308</v>
      </c>
      <c r="M14" s="259" t="s">
        <v>1167</v>
      </c>
      <c r="N14" s="259" t="s">
        <v>1163</v>
      </c>
      <c r="O14" s="266" t="str">
        <f t="shared" ca="1" si="0"/>
        <v>0 tahun, 9 bulan, 3 hari</v>
      </c>
      <c r="P14" s="331">
        <f t="shared" ca="1" si="1"/>
        <v>276</v>
      </c>
    </row>
    <row r="15" spans="1:19" ht="122.4" x14ac:dyDescent="0.7">
      <c r="A15" s="259">
        <v>14</v>
      </c>
      <c r="B15" s="269" t="s">
        <v>12162</v>
      </c>
      <c r="C15" s="261">
        <v>46028</v>
      </c>
      <c r="D15" s="262" t="s">
        <v>11757</v>
      </c>
      <c r="E15" s="263" t="s">
        <v>12221</v>
      </c>
      <c r="F15" s="263"/>
      <c r="G15" s="263"/>
      <c r="H15" s="260" t="s">
        <v>5508</v>
      </c>
      <c r="I15" s="260" t="s">
        <v>5989</v>
      </c>
      <c r="J15" s="262" t="s">
        <v>12604</v>
      </c>
      <c r="K15" s="264" t="s">
        <v>16672</v>
      </c>
      <c r="L15" s="259" t="s">
        <v>1308</v>
      </c>
      <c r="M15" s="259" t="s">
        <v>1170</v>
      </c>
      <c r="N15" s="259" t="s">
        <v>13443</v>
      </c>
      <c r="O15" s="266" t="str">
        <f t="shared" ca="1" si="0"/>
        <v>0 tahun, 9 bulan, 3 hari</v>
      </c>
      <c r="P15" s="331">
        <f t="shared" ca="1" si="1"/>
        <v>276</v>
      </c>
    </row>
    <row r="16" spans="1:19" ht="40.799999999999997" x14ac:dyDescent="0.7">
      <c r="A16" s="259">
        <v>15</v>
      </c>
      <c r="B16" s="269" t="s">
        <v>12163</v>
      </c>
      <c r="C16" s="261">
        <v>46028</v>
      </c>
      <c r="D16" s="262" t="s">
        <v>12578</v>
      </c>
      <c r="E16" s="263" t="s">
        <v>9330</v>
      </c>
      <c r="F16" s="263"/>
      <c r="G16" s="263"/>
      <c r="H16" s="260" t="s">
        <v>5985</v>
      </c>
      <c r="I16" s="260" t="s">
        <v>5985</v>
      </c>
      <c r="J16" s="326" t="s">
        <v>12621</v>
      </c>
      <c r="K16" s="264" t="s">
        <v>16672</v>
      </c>
      <c r="L16" s="259" t="s">
        <v>1308</v>
      </c>
      <c r="M16" s="259" t="s">
        <v>1072</v>
      </c>
      <c r="N16" s="259" t="s">
        <v>1191</v>
      </c>
      <c r="O16" s="266" t="str">
        <f t="shared" ca="1" si="0"/>
        <v>0 tahun, 9 bulan, 3 hari</v>
      </c>
      <c r="P16" s="331">
        <f t="shared" ca="1" si="1"/>
        <v>276</v>
      </c>
    </row>
    <row r="17" spans="1:16" ht="40.799999999999997" x14ac:dyDescent="0.7">
      <c r="A17" s="259">
        <v>16</v>
      </c>
      <c r="B17" s="269" t="s">
        <v>12164</v>
      </c>
      <c r="C17" s="261">
        <v>46029</v>
      </c>
      <c r="D17" s="262" t="s">
        <v>39</v>
      </c>
      <c r="E17" s="263" t="s">
        <v>12222</v>
      </c>
      <c r="F17" s="263"/>
      <c r="G17" s="263"/>
      <c r="H17" s="260" t="s">
        <v>5508</v>
      </c>
      <c r="I17" s="260" t="s">
        <v>5990</v>
      </c>
      <c r="J17" s="326" t="s">
        <v>12614</v>
      </c>
      <c r="K17" s="264" t="s">
        <v>16672</v>
      </c>
      <c r="L17" s="259" t="s">
        <v>1308</v>
      </c>
      <c r="M17" s="259" t="s">
        <v>11545</v>
      </c>
      <c r="N17" s="259" t="s">
        <v>5481</v>
      </c>
      <c r="O17" s="266" t="str">
        <f t="shared" ca="1" si="0"/>
        <v>0 tahun, 9 bulan, 2 hari</v>
      </c>
      <c r="P17" s="331">
        <f t="shared" ca="1" si="1"/>
        <v>275</v>
      </c>
    </row>
    <row r="18" spans="1:16" ht="40.799999999999997" x14ac:dyDescent="0.7">
      <c r="A18" s="259">
        <v>17</v>
      </c>
      <c r="B18" s="269" t="s">
        <v>12165</v>
      </c>
      <c r="C18" s="261">
        <v>46029</v>
      </c>
      <c r="D18" s="262" t="s">
        <v>39</v>
      </c>
      <c r="E18" s="263" t="s">
        <v>12223</v>
      </c>
      <c r="F18" s="263"/>
      <c r="G18" s="263"/>
      <c r="H18" s="260" t="s">
        <v>5508</v>
      </c>
      <c r="I18" s="260" t="s">
        <v>5990</v>
      </c>
      <c r="J18" s="326" t="s">
        <v>12614</v>
      </c>
      <c r="K18" s="264" t="s">
        <v>16672</v>
      </c>
      <c r="L18" s="259" t="s">
        <v>1308</v>
      </c>
      <c r="M18" s="259" t="s">
        <v>11545</v>
      </c>
      <c r="N18" s="259" t="s">
        <v>5481</v>
      </c>
      <c r="O18" s="266" t="str">
        <f t="shared" ca="1" si="0"/>
        <v>0 tahun, 9 bulan, 2 hari</v>
      </c>
      <c r="P18" s="331">
        <f t="shared" ca="1" si="1"/>
        <v>275</v>
      </c>
    </row>
    <row r="19" spans="1:16" ht="61.2" x14ac:dyDescent="0.7">
      <c r="A19" s="259">
        <v>18</v>
      </c>
      <c r="B19" s="269" t="s">
        <v>12166</v>
      </c>
      <c r="C19" s="261">
        <v>46029</v>
      </c>
      <c r="D19" s="262" t="s">
        <v>39</v>
      </c>
      <c r="E19" s="263" t="s">
        <v>12224</v>
      </c>
      <c r="F19" s="263"/>
      <c r="G19" s="263"/>
      <c r="H19" s="260" t="s">
        <v>5508</v>
      </c>
      <c r="I19" s="260" t="s">
        <v>5990</v>
      </c>
      <c r="J19" s="326" t="s">
        <v>12614</v>
      </c>
      <c r="K19" s="264" t="s">
        <v>16672</v>
      </c>
      <c r="L19" s="259" t="s">
        <v>1308</v>
      </c>
      <c r="M19" s="259" t="s">
        <v>11545</v>
      </c>
      <c r="N19" s="259" t="s">
        <v>5481</v>
      </c>
      <c r="O19" s="266" t="str">
        <f t="shared" ca="1" si="0"/>
        <v>0 tahun, 9 bulan, 2 hari</v>
      </c>
      <c r="P19" s="331">
        <f t="shared" ca="1" si="1"/>
        <v>275</v>
      </c>
    </row>
    <row r="20" spans="1:16" ht="99" x14ac:dyDescent="0.7">
      <c r="A20" s="259">
        <v>19</v>
      </c>
      <c r="B20" s="269" t="s">
        <v>12167</v>
      </c>
      <c r="C20" s="261">
        <v>46029</v>
      </c>
      <c r="D20" s="314" t="s">
        <v>12225</v>
      </c>
      <c r="E20" s="263" t="s">
        <v>12226</v>
      </c>
      <c r="F20" s="263"/>
      <c r="G20" s="263"/>
      <c r="H20" s="260" t="s">
        <v>5508</v>
      </c>
      <c r="I20" s="260" t="s">
        <v>5989</v>
      </c>
      <c r="J20" s="262" t="s">
        <v>12604</v>
      </c>
      <c r="K20" s="264" t="s">
        <v>16672</v>
      </c>
      <c r="L20" s="259" t="s">
        <v>1308</v>
      </c>
      <c r="M20" s="259" t="s">
        <v>1170</v>
      </c>
      <c r="N20" s="259" t="s">
        <v>13443</v>
      </c>
      <c r="O20" s="266" t="str">
        <f t="shared" ca="1" si="0"/>
        <v>0 tahun, 9 bulan, 2 hari</v>
      </c>
      <c r="P20" s="331">
        <f t="shared" ca="1" si="1"/>
        <v>275</v>
      </c>
    </row>
    <row r="21" spans="1:16" ht="40.799999999999997" x14ac:dyDescent="0.7">
      <c r="A21" s="259">
        <v>20</v>
      </c>
      <c r="B21" s="269" t="s">
        <v>12168</v>
      </c>
      <c r="C21" s="261">
        <v>46029</v>
      </c>
      <c r="D21" s="262" t="s">
        <v>39</v>
      </c>
      <c r="E21" s="263" t="s">
        <v>12227</v>
      </c>
      <c r="F21" s="263"/>
      <c r="G21" s="263"/>
      <c r="H21" s="260" t="s">
        <v>5508</v>
      </c>
      <c r="I21" s="260" t="s">
        <v>7640</v>
      </c>
      <c r="J21" s="326" t="s">
        <v>12613</v>
      </c>
      <c r="K21" s="264" t="s">
        <v>16672</v>
      </c>
      <c r="L21" s="259" t="s">
        <v>1308</v>
      </c>
      <c r="M21" s="259" t="s">
        <v>1175</v>
      </c>
      <c r="N21" s="259" t="s">
        <v>7484</v>
      </c>
      <c r="O21" s="266" t="str">
        <f t="shared" ca="1" si="0"/>
        <v>0 tahun, 9 bulan, 2 hari</v>
      </c>
      <c r="P21" s="331">
        <f t="shared" ca="1" si="1"/>
        <v>275</v>
      </c>
    </row>
    <row r="22" spans="1:16" ht="40.799999999999997" x14ac:dyDescent="0.7">
      <c r="A22" s="259">
        <v>21</v>
      </c>
      <c r="B22" s="269" t="s">
        <v>12169</v>
      </c>
      <c r="C22" s="261">
        <v>46030</v>
      </c>
      <c r="D22" s="262" t="s">
        <v>39</v>
      </c>
      <c r="E22" s="263" t="s">
        <v>12228</v>
      </c>
      <c r="F22" s="263"/>
      <c r="G22" s="263"/>
      <c r="H22" s="260" t="s">
        <v>5508</v>
      </c>
      <c r="I22" s="260" t="s">
        <v>5989</v>
      </c>
      <c r="J22" s="326" t="s">
        <v>12621</v>
      </c>
      <c r="K22" s="264" t="s">
        <v>16672</v>
      </c>
      <c r="L22" s="259" t="s">
        <v>1184</v>
      </c>
      <c r="M22" s="259" t="s">
        <v>1080</v>
      </c>
      <c r="N22" s="259" t="s">
        <v>8269</v>
      </c>
      <c r="O22" s="266" t="str">
        <f t="shared" ca="1" si="0"/>
        <v>0 tahun, 9 bulan, 1 hari</v>
      </c>
      <c r="P22" s="331">
        <f t="shared" ca="1" si="1"/>
        <v>274</v>
      </c>
    </row>
    <row r="23" spans="1:16" ht="40.799999999999997" x14ac:dyDescent="0.7">
      <c r="A23" s="259">
        <v>22</v>
      </c>
      <c r="B23" s="269" t="s">
        <v>12170</v>
      </c>
      <c r="C23" s="261">
        <v>46030</v>
      </c>
      <c r="D23" s="262" t="s">
        <v>39</v>
      </c>
      <c r="E23" s="263" t="s">
        <v>12229</v>
      </c>
      <c r="F23" s="263"/>
      <c r="G23" s="263"/>
      <c r="H23" s="260" t="s">
        <v>5508</v>
      </c>
      <c r="I23" s="260" t="s">
        <v>5990</v>
      </c>
      <c r="J23" s="326" t="s">
        <v>12614</v>
      </c>
      <c r="K23" s="264" t="s">
        <v>16672</v>
      </c>
      <c r="L23" s="259" t="s">
        <v>1308</v>
      </c>
      <c r="M23" s="259" t="s">
        <v>11545</v>
      </c>
      <c r="N23" s="259" t="s">
        <v>5481</v>
      </c>
      <c r="O23" s="266" t="str">
        <f t="shared" ca="1" si="0"/>
        <v>0 tahun, 9 bulan, 1 hari</v>
      </c>
      <c r="P23" s="331">
        <f t="shared" ca="1" si="1"/>
        <v>274</v>
      </c>
    </row>
    <row r="24" spans="1:16" ht="40.799999999999997" x14ac:dyDescent="0.7">
      <c r="A24" s="259">
        <v>23</v>
      </c>
      <c r="B24" s="269" t="s">
        <v>12171</v>
      </c>
      <c r="C24" s="261">
        <v>46030</v>
      </c>
      <c r="D24" s="262" t="s">
        <v>39</v>
      </c>
      <c r="E24" s="263" t="s">
        <v>12230</v>
      </c>
      <c r="F24" s="263"/>
      <c r="G24" s="263"/>
      <c r="H24" s="260" t="s">
        <v>5508</v>
      </c>
      <c r="I24" s="260" t="s">
        <v>5990</v>
      </c>
      <c r="J24" s="326" t="s">
        <v>12614</v>
      </c>
      <c r="K24" s="264" t="s">
        <v>16672</v>
      </c>
      <c r="L24" s="259" t="s">
        <v>1308</v>
      </c>
      <c r="M24" s="259" t="s">
        <v>11545</v>
      </c>
      <c r="N24" s="259" t="s">
        <v>5481</v>
      </c>
      <c r="O24" s="266" t="str">
        <f t="shared" ca="1" si="0"/>
        <v>0 tahun, 9 bulan, 1 hari</v>
      </c>
      <c r="P24" s="331">
        <f t="shared" ca="1" si="1"/>
        <v>274</v>
      </c>
    </row>
    <row r="25" spans="1:16" ht="61.2" x14ac:dyDescent="0.7">
      <c r="A25" s="259">
        <v>24</v>
      </c>
      <c r="B25" s="269" t="s">
        <v>12172</v>
      </c>
      <c r="C25" s="261">
        <v>46031</v>
      </c>
      <c r="D25" s="262" t="s">
        <v>39</v>
      </c>
      <c r="E25" s="263" t="s">
        <v>12231</v>
      </c>
      <c r="F25" s="263"/>
      <c r="G25" s="263"/>
      <c r="H25" s="260" t="s">
        <v>5508</v>
      </c>
      <c r="I25" s="260" t="s">
        <v>3191</v>
      </c>
      <c r="J25" s="326" t="s">
        <v>12614</v>
      </c>
      <c r="K25" s="264" t="s">
        <v>16672</v>
      </c>
      <c r="L25" s="259" t="s">
        <v>1308</v>
      </c>
      <c r="M25" s="259" t="s">
        <v>10515</v>
      </c>
      <c r="N25" s="259" t="s">
        <v>10488</v>
      </c>
      <c r="O25" s="266" t="str">
        <f t="shared" ca="1" si="0"/>
        <v>0 tahun, 9 bulan, 0 hari</v>
      </c>
      <c r="P25" s="331">
        <f t="shared" ca="1" si="1"/>
        <v>273</v>
      </c>
    </row>
    <row r="26" spans="1:16" ht="40.799999999999997" x14ac:dyDescent="0.7">
      <c r="A26" s="259">
        <v>25</v>
      </c>
      <c r="B26" s="269" t="s">
        <v>12173</v>
      </c>
      <c r="C26" s="261">
        <v>46031</v>
      </c>
      <c r="D26" s="262" t="s">
        <v>39</v>
      </c>
      <c r="E26" s="263" t="s">
        <v>12232</v>
      </c>
      <c r="F26" s="263"/>
      <c r="G26" s="263"/>
      <c r="H26" s="260" t="s">
        <v>5508</v>
      </c>
      <c r="I26" s="260" t="s">
        <v>5990</v>
      </c>
      <c r="J26" s="326" t="s">
        <v>12614</v>
      </c>
      <c r="K26" s="264" t="s">
        <v>16672</v>
      </c>
      <c r="L26" s="259" t="s">
        <v>1308</v>
      </c>
      <c r="M26" s="259" t="s">
        <v>11545</v>
      </c>
      <c r="N26" s="259" t="s">
        <v>5481</v>
      </c>
      <c r="O26" s="266" t="str">
        <f t="shared" ca="1" si="0"/>
        <v>0 tahun, 9 bulan, 0 hari</v>
      </c>
      <c r="P26" s="331">
        <f t="shared" ca="1" si="1"/>
        <v>273</v>
      </c>
    </row>
    <row r="27" spans="1:16" ht="40.799999999999997" x14ac:dyDescent="0.7">
      <c r="A27" s="259">
        <v>26</v>
      </c>
      <c r="B27" s="269" t="s">
        <v>12174</v>
      </c>
      <c r="C27" s="261">
        <v>46031</v>
      </c>
      <c r="D27" s="262" t="s">
        <v>39</v>
      </c>
      <c r="E27" s="263" t="s">
        <v>12233</v>
      </c>
      <c r="F27" s="263"/>
      <c r="G27" s="263"/>
      <c r="H27" s="260" t="s">
        <v>5508</v>
      </c>
      <c r="I27" s="260" t="s">
        <v>5990</v>
      </c>
      <c r="J27" s="326" t="s">
        <v>12614</v>
      </c>
      <c r="K27" s="264" t="s">
        <v>16672</v>
      </c>
      <c r="L27" s="259" t="s">
        <v>1308</v>
      </c>
      <c r="M27" s="259" t="s">
        <v>11545</v>
      </c>
      <c r="N27" s="259" t="s">
        <v>5481</v>
      </c>
      <c r="O27" s="266" t="str">
        <f t="shared" ca="1" si="0"/>
        <v>0 tahun, 9 bulan, 0 hari</v>
      </c>
      <c r="P27" s="331">
        <f t="shared" ca="1" si="1"/>
        <v>273</v>
      </c>
    </row>
    <row r="28" spans="1:16" ht="40.799999999999997" x14ac:dyDescent="0.7">
      <c r="A28" s="259">
        <v>27</v>
      </c>
      <c r="B28" s="269" t="s">
        <v>12175</v>
      </c>
      <c r="C28" s="261">
        <v>46031</v>
      </c>
      <c r="D28" s="262" t="s">
        <v>39</v>
      </c>
      <c r="E28" s="263" t="s">
        <v>12234</v>
      </c>
      <c r="F28" s="263"/>
      <c r="G28" s="263"/>
      <c r="H28" s="260" t="s">
        <v>5508</v>
      </c>
      <c r="I28" s="260" t="s">
        <v>5990</v>
      </c>
      <c r="J28" s="326" t="s">
        <v>12614</v>
      </c>
      <c r="K28" s="264" t="s">
        <v>16672</v>
      </c>
      <c r="L28" s="259" t="s">
        <v>1308</v>
      </c>
      <c r="M28" s="259" t="s">
        <v>11545</v>
      </c>
      <c r="N28" s="259" t="s">
        <v>5481</v>
      </c>
      <c r="O28" s="266" t="str">
        <f t="shared" ca="1" si="0"/>
        <v>0 tahun, 9 bulan, 0 hari</v>
      </c>
      <c r="P28" s="331">
        <f t="shared" ca="1" si="1"/>
        <v>273</v>
      </c>
    </row>
    <row r="29" spans="1:16" ht="61.2" x14ac:dyDescent="0.7">
      <c r="A29" s="259">
        <v>28</v>
      </c>
      <c r="B29" s="269" t="s">
        <v>12176</v>
      </c>
      <c r="C29" s="261">
        <v>46031</v>
      </c>
      <c r="D29" s="262" t="s">
        <v>39</v>
      </c>
      <c r="E29" s="263" t="s">
        <v>12235</v>
      </c>
      <c r="F29" s="263"/>
      <c r="G29" s="263" t="s">
        <v>15372</v>
      </c>
      <c r="H29" s="260" t="s">
        <v>5508</v>
      </c>
      <c r="I29" s="260" t="s">
        <v>3200</v>
      </c>
      <c r="J29" s="326" t="s">
        <v>12621</v>
      </c>
      <c r="K29" s="264" t="s">
        <v>16672</v>
      </c>
      <c r="L29" s="315" t="s">
        <v>1305</v>
      </c>
      <c r="M29" s="259" t="s">
        <v>1167</v>
      </c>
      <c r="N29" s="259" t="s">
        <v>1163</v>
      </c>
      <c r="O29" s="266" t="str">
        <f t="shared" ca="1" si="0"/>
        <v>0 tahun, 9 bulan, 0 hari</v>
      </c>
      <c r="P29" s="331">
        <f t="shared" ca="1" si="1"/>
        <v>273</v>
      </c>
    </row>
    <row r="30" spans="1:16" ht="40.799999999999997" x14ac:dyDescent="0.7">
      <c r="A30" s="259">
        <v>29</v>
      </c>
      <c r="B30" s="269" t="s">
        <v>12177</v>
      </c>
      <c r="C30" s="261">
        <v>46034</v>
      </c>
      <c r="D30" s="262" t="s">
        <v>39</v>
      </c>
      <c r="E30" s="263" t="s">
        <v>12236</v>
      </c>
      <c r="F30" s="263"/>
      <c r="G30" s="263"/>
      <c r="H30" s="260" t="s">
        <v>5508</v>
      </c>
      <c r="I30" s="260" t="s">
        <v>7640</v>
      </c>
      <c r="J30" s="262" t="s">
        <v>12614</v>
      </c>
      <c r="K30" s="264" t="s">
        <v>16672</v>
      </c>
      <c r="L30" s="259" t="s">
        <v>1308</v>
      </c>
      <c r="M30" s="259" t="s">
        <v>10515</v>
      </c>
      <c r="N30" s="259" t="s">
        <v>10488</v>
      </c>
      <c r="O30" s="266" t="str">
        <f t="shared" ca="1" si="0"/>
        <v>0 tahun, 8 bulan, 27 hari</v>
      </c>
      <c r="P30" s="331">
        <f t="shared" ca="1" si="1"/>
        <v>270</v>
      </c>
    </row>
    <row r="31" spans="1:16" ht="40.799999999999997" x14ac:dyDescent="0.7">
      <c r="A31" s="259">
        <v>30</v>
      </c>
      <c r="B31" s="269" t="s">
        <v>12178</v>
      </c>
      <c r="C31" s="261">
        <v>46034</v>
      </c>
      <c r="D31" s="262" t="s">
        <v>39</v>
      </c>
      <c r="E31" s="263" t="s">
        <v>12237</v>
      </c>
      <c r="F31" s="263"/>
      <c r="G31" s="263"/>
      <c r="H31" s="260" t="s">
        <v>5508</v>
      </c>
      <c r="I31" s="260" t="s">
        <v>5989</v>
      </c>
      <c r="J31" s="262" t="s">
        <v>9844</v>
      </c>
      <c r="K31" s="264" t="s">
        <v>16672</v>
      </c>
      <c r="L31" s="315" t="s">
        <v>1305</v>
      </c>
      <c r="M31" s="259" t="s">
        <v>10720</v>
      </c>
      <c r="N31" s="260" t="s">
        <v>9788</v>
      </c>
      <c r="O31" s="266" t="str">
        <f t="shared" ca="1" si="0"/>
        <v>0 tahun, 8 bulan, 27 hari</v>
      </c>
      <c r="P31" s="331">
        <f t="shared" ca="1" si="1"/>
        <v>270</v>
      </c>
    </row>
    <row r="32" spans="1:16" ht="81.599999999999994" x14ac:dyDescent="0.7">
      <c r="A32" s="259">
        <v>31</v>
      </c>
      <c r="B32" s="269" t="s">
        <v>12179</v>
      </c>
      <c r="C32" s="261">
        <v>46034</v>
      </c>
      <c r="D32" s="262" t="s">
        <v>39</v>
      </c>
      <c r="E32" s="263" t="s">
        <v>12238</v>
      </c>
      <c r="F32" s="263"/>
      <c r="G32" s="263" t="s">
        <v>15373</v>
      </c>
      <c r="H32" s="260" t="s">
        <v>5508</v>
      </c>
      <c r="I32" s="260" t="s">
        <v>5508</v>
      </c>
      <c r="J32" s="262" t="s">
        <v>12610</v>
      </c>
      <c r="K32" s="264" t="s">
        <v>16672</v>
      </c>
      <c r="L32" s="259" t="s">
        <v>1184</v>
      </c>
      <c r="M32" s="259" t="s">
        <v>10300</v>
      </c>
      <c r="N32" s="259" t="s">
        <v>1071</v>
      </c>
      <c r="O32" s="266" t="str">
        <f t="shared" ca="1" si="0"/>
        <v>0 tahun, 8 bulan, 27 hari</v>
      </c>
      <c r="P32" s="331">
        <f t="shared" ca="1" si="1"/>
        <v>270</v>
      </c>
    </row>
    <row r="33" spans="1:16" ht="61.2" x14ac:dyDescent="0.7">
      <c r="A33" s="259">
        <v>32</v>
      </c>
      <c r="B33" s="269" t="s">
        <v>12180</v>
      </c>
      <c r="C33" s="261">
        <v>46035</v>
      </c>
      <c r="D33" s="262" t="s">
        <v>12379</v>
      </c>
      <c r="E33" s="263" t="s">
        <v>12239</v>
      </c>
      <c r="F33" s="263"/>
      <c r="G33" s="263"/>
      <c r="H33" s="260" t="s">
        <v>5508</v>
      </c>
      <c r="I33" s="260" t="s">
        <v>5508</v>
      </c>
      <c r="J33" s="262" t="s">
        <v>12614</v>
      </c>
      <c r="K33" s="264" t="s">
        <v>16672</v>
      </c>
      <c r="L33" s="259" t="s">
        <v>1308</v>
      </c>
      <c r="M33" s="259" t="s">
        <v>10300</v>
      </c>
      <c r="N33" s="259" t="s">
        <v>1071</v>
      </c>
      <c r="O33" s="266" t="str">
        <f t="shared" ca="1" si="0"/>
        <v>0 tahun, 8 bulan, 26 hari</v>
      </c>
      <c r="P33" s="331">
        <f t="shared" ca="1" si="1"/>
        <v>269</v>
      </c>
    </row>
    <row r="34" spans="1:16" ht="142.80000000000001" x14ac:dyDescent="0.7">
      <c r="A34" s="259">
        <v>33</v>
      </c>
      <c r="B34" s="269" t="s">
        <v>12181</v>
      </c>
      <c r="C34" s="261">
        <v>46035</v>
      </c>
      <c r="D34" s="262" t="s">
        <v>39</v>
      </c>
      <c r="E34" s="263" t="s">
        <v>12240</v>
      </c>
      <c r="F34" s="263"/>
      <c r="G34" s="263" t="s">
        <v>15374</v>
      </c>
      <c r="H34" s="260" t="s">
        <v>1079</v>
      </c>
      <c r="I34" s="260" t="s">
        <v>7397</v>
      </c>
      <c r="J34" s="262" t="s">
        <v>12609</v>
      </c>
      <c r="K34" s="264" t="s">
        <v>16672</v>
      </c>
      <c r="L34" s="259" t="s">
        <v>1308</v>
      </c>
      <c r="M34" s="259" t="s">
        <v>1080</v>
      </c>
      <c r="N34" s="259" t="s">
        <v>8269</v>
      </c>
      <c r="O34" s="266" t="str">
        <f t="shared" ca="1" si="0"/>
        <v>0 tahun, 8 bulan, 26 hari</v>
      </c>
      <c r="P34" s="331">
        <f t="shared" ca="1" si="1"/>
        <v>269</v>
      </c>
    </row>
    <row r="35" spans="1:16" ht="40.799999999999997" x14ac:dyDescent="0.7">
      <c r="A35" s="259">
        <v>34</v>
      </c>
      <c r="B35" s="269" t="s">
        <v>12182</v>
      </c>
      <c r="C35" s="261">
        <v>46035</v>
      </c>
      <c r="D35" s="262" t="s">
        <v>39</v>
      </c>
      <c r="E35" s="263" t="s">
        <v>12241</v>
      </c>
      <c r="F35" s="263"/>
      <c r="G35" s="263"/>
      <c r="H35" s="260" t="s">
        <v>5508</v>
      </c>
      <c r="I35" s="260" t="s">
        <v>5990</v>
      </c>
      <c r="J35" s="326" t="s">
        <v>12613</v>
      </c>
      <c r="K35" s="264" t="s">
        <v>16672</v>
      </c>
      <c r="L35" s="259" t="s">
        <v>1308</v>
      </c>
      <c r="M35" s="259" t="s">
        <v>1175</v>
      </c>
      <c r="N35" s="259" t="s">
        <v>7484</v>
      </c>
      <c r="O35" s="266" t="str">
        <f t="shared" ca="1" si="0"/>
        <v>0 tahun, 8 bulan, 26 hari</v>
      </c>
      <c r="P35" s="331">
        <f t="shared" ca="1" si="1"/>
        <v>269</v>
      </c>
    </row>
    <row r="36" spans="1:16" ht="40.799999999999997" x14ac:dyDescent="0.7">
      <c r="A36" s="259">
        <v>35</v>
      </c>
      <c r="B36" s="269" t="s">
        <v>12183</v>
      </c>
      <c r="C36" s="261">
        <v>46036</v>
      </c>
      <c r="D36" s="262" t="s">
        <v>12242</v>
      </c>
      <c r="E36" s="263" t="s">
        <v>12243</v>
      </c>
      <c r="F36" s="263"/>
      <c r="G36" s="263"/>
      <c r="H36" s="260" t="s">
        <v>5508</v>
      </c>
      <c r="I36" s="260" t="s">
        <v>7640</v>
      </c>
      <c r="J36" s="262" t="s">
        <v>12604</v>
      </c>
      <c r="K36" s="264" t="s">
        <v>16672</v>
      </c>
      <c r="L36" s="259" t="s">
        <v>1308</v>
      </c>
      <c r="M36" s="259" t="s">
        <v>1170</v>
      </c>
      <c r="N36" s="259" t="s">
        <v>13443</v>
      </c>
      <c r="O36" s="266" t="str">
        <f t="shared" ca="1" si="0"/>
        <v>0 tahun, 8 bulan, 25 hari</v>
      </c>
      <c r="P36" s="331">
        <f t="shared" ca="1" si="1"/>
        <v>268</v>
      </c>
    </row>
    <row r="37" spans="1:16" ht="61.2" x14ac:dyDescent="0.7">
      <c r="A37" s="259">
        <v>36</v>
      </c>
      <c r="B37" s="269" t="s">
        <v>12184</v>
      </c>
      <c r="C37" s="261">
        <v>46036</v>
      </c>
      <c r="D37" s="262" t="s">
        <v>39</v>
      </c>
      <c r="E37" s="263" t="s">
        <v>12244</v>
      </c>
      <c r="F37" s="263"/>
      <c r="G37" s="263" t="s">
        <v>16972</v>
      </c>
      <c r="H37" s="260" t="s">
        <v>5508</v>
      </c>
      <c r="I37" s="260" t="s">
        <v>5990</v>
      </c>
      <c r="J37" s="326" t="s">
        <v>12614</v>
      </c>
      <c r="K37" s="264" t="s">
        <v>16672</v>
      </c>
      <c r="L37" s="259" t="s">
        <v>1308</v>
      </c>
      <c r="M37" s="259" t="s">
        <v>11545</v>
      </c>
      <c r="N37" s="259" t="s">
        <v>5481</v>
      </c>
      <c r="O37" s="266" t="str">
        <f t="shared" ca="1" si="0"/>
        <v>0 tahun, 8 bulan, 25 hari</v>
      </c>
      <c r="P37" s="331">
        <f t="shared" ca="1" si="1"/>
        <v>268</v>
      </c>
    </row>
    <row r="38" spans="1:16" ht="40.799999999999997" x14ac:dyDescent="0.7">
      <c r="A38" s="259">
        <v>37</v>
      </c>
      <c r="B38" s="269" t="s">
        <v>12185</v>
      </c>
      <c r="C38" s="261">
        <v>46036</v>
      </c>
      <c r="D38" s="262" t="s">
        <v>39</v>
      </c>
      <c r="E38" s="263" t="s">
        <v>12245</v>
      </c>
      <c r="F38" s="263"/>
      <c r="G38" s="263"/>
      <c r="H38" s="260" t="s">
        <v>5508</v>
      </c>
      <c r="I38" s="260" t="s">
        <v>5989</v>
      </c>
      <c r="J38" s="262" t="s">
        <v>9844</v>
      </c>
      <c r="K38" s="264" t="s">
        <v>16672</v>
      </c>
      <c r="L38" s="259" t="s">
        <v>1308</v>
      </c>
      <c r="M38" s="259" t="s">
        <v>10720</v>
      </c>
      <c r="N38" s="260" t="s">
        <v>9788</v>
      </c>
      <c r="O38" s="266" t="str">
        <f t="shared" ca="1" si="0"/>
        <v>0 tahun, 8 bulan, 25 hari</v>
      </c>
      <c r="P38" s="331">
        <f t="shared" ca="1" si="1"/>
        <v>268</v>
      </c>
    </row>
    <row r="39" spans="1:16" ht="40.799999999999997" x14ac:dyDescent="0.7">
      <c r="A39" s="259">
        <v>38</v>
      </c>
      <c r="B39" s="269" t="s">
        <v>12186</v>
      </c>
      <c r="C39" s="261">
        <v>46036</v>
      </c>
      <c r="D39" s="262" t="s">
        <v>12246</v>
      </c>
      <c r="E39" s="263" t="s">
        <v>12247</v>
      </c>
      <c r="F39" s="263"/>
      <c r="G39" s="263"/>
      <c r="H39" s="260" t="s">
        <v>5508</v>
      </c>
      <c r="I39" s="260" t="s">
        <v>5989</v>
      </c>
      <c r="J39" s="262" t="s">
        <v>12604</v>
      </c>
      <c r="K39" s="264" t="s">
        <v>16672</v>
      </c>
      <c r="L39" s="259" t="s">
        <v>1308</v>
      </c>
      <c r="M39" s="259" t="s">
        <v>1170</v>
      </c>
      <c r="N39" s="259" t="s">
        <v>13443</v>
      </c>
      <c r="O39" s="266" t="str">
        <f t="shared" ca="1" si="0"/>
        <v>0 tahun, 8 bulan, 25 hari</v>
      </c>
      <c r="P39" s="331">
        <f t="shared" ca="1" si="1"/>
        <v>268</v>
      </c>
    </row>
    <row r="40" spans="1:16" ht="61.2" x14ac:dyDescent="0.7">
      <c r="A40" s="259">
        <v>39</v>
      </c>
      <c r="B40" s="269" t="s">
        <v>12187</v>
      </c>
      <c r="C40" s="261">
        <v>46036</v>
      </c>
      <c r="D40" s="262" t="s">
        <v>12248</v>
      </c>
      <c r="E40" s="263" t="s">
        <v>12249</v>
      </c>
      <c r="F40" s="263"/>
      <c r="G40" s="263"/>
      <c r="H40" s="260" t="s">
        <v>5508</v>
      </c>
      <c r="I40" s="260" t="s">
        <v>5989</v>
      </c>
      <c r="J40" s="262" t="s">
        <v>12604</v>
      </c>
      <c r="K40" s="264" t="s">
        <v>16672</v>
      </c>
      <c r="L40" s="259" t="s">
        <v>1308</v>
      </c>
      <c r="M40" s="259" t="s">
        <v>10515</v>
      </c>
      <c r="N40" s="259" t="s">
        <v>10488</v>
      </c>
      <c r="O40" s="266" t="str">
        <f t="shared" ca="1" si="0"/>
        <v>0 tahun, 8 bulan, 25 hari</v>
      </c>
      <c r="P40" s="331">
        <f t="shared" ca="1" si="1"/>
        <v>268</v>
      </c>
    </row>
    <row r="41" spans="1:16" ht="61.2" x14ac:dyDescent="0.7">
      <c r="A41" s="259">
        <v>40</v>
      </c>
      <c r="B41" s="269" t="s">
        <v>12188</v>
      </c>
      <c r="C41" s="261">
        <v>46036</v>
      </c>
      <c r="D41" s="262" t="s">
        <v>39</v>
      </c>
      <c r="E41" s="263" t="s">
        <v>12250</v>
      </c>
      <c r="F41" s="263"/>
      <c r="G41" s="263" t="s">
        <v>15359</v>
      </c>
      <c r="H41" s="260" t="s">
        <v>5985</v>
      </c>
      <c r="I41" s="260" t="s">
        <v>5985</v>
      </c>
      <c r="J41" s="262" t="s">
        <v>12610</v>
      </c>
      <c r="K41" s="264" t="s">
        <v>16672</v>
      </c>
      <c r="L41" s="259" t="s">
        <v>1308</v>
      </c>
      <c r="M41" s="259" t="s">
        <v>1419</v>
      </c>
      <c r="N41" s="259" t="s">
        <v>8269</v>
      </c>
      <c r="O41" s="266" t="str">
        <f t="shared" ca="1" si="0"/>
        <v>0 tahun, 8 bulan, 25 hari</v>
      </c>
      <c r="P41" s="331">
        <f t="shared" ca="1" si="1"/>
        <v>268</v>
      </c>
    </row>
    <row r="42" spans="1:16" x14ac:dyDescent="0.7">
      <c r="A42" s="259">
        <v>41</v>
      </c>
      <c r="B42" s="269" t="s">
        <v>12189</v>
      </c>
      <c r="C42" s="261">
        <v>46037</v>
      </c>
      <c r="D42" s="262" t="s">
        <v>39</v>
      </c>
      <c r="E42" s="263" t="s">
        <v>12251</v>
      </c>
      <c r="F42" s="263"/>
      <c r="G42" s="263"/>
      <c r="H42" s="260" t="s">
        <v>5508</v>
      </c>
      <c r="I42" s="260" t="s">
        <v>5990</v>
      </c>
      <c r="J42" s="326" t="s">
        <v>12614</v>
      </c>
      <c r="K42" s="264" t="s">
        <v>16672</v>
      </c>
      <c r="L42" s="259" t="s">
        <v>1308</v>
      </c>
      <c r="M42" s="259" t="s">
        <v>1175</v>
      </c>
      <c r="N42" s="259" t="s">
        <v>7484</v>
      </c>
      <c r="O42" s="266" t="str">
        <f t="shared" ca="1" si="0"/>
        <v>0 tahun, 8 bulan, 24 hari</v>
      </c>
      <c r="P42" s="331">
        <f t="shared" ca="1" si="1"/>
        <v>267</v>
      </c>
    </row>
    <row r="43" spans="1:16" ht="40.799999999999997" x14ac:dyDescent="0.7">
      <c r="A43" s="259">
        <v>42</v>
      </c>
      <c r="B43" s="269" t="s">
        <v>12190</v>
      </c>
      <c r="C43" s="261">
        <v>46037</v>
      </c>
      <c r="D43" s="262" t="s">
        <v>39</v>
      </c>
      <c r="E43" s="263" t="s">
        <v>10156</v>
      </c>
      <c r="F43" s="263"/>
      <c r="G43" s="263" t="s">
        <v>15815</v>
      </c>
      <c r="H43" s="260" t="s">
        <v>5508</v>
      </c>
      <c r="I43" s="260" t="s">
        <v>5508</v>
      </c>
      <c r="J43" s="326" t="s">
        <v>12621</v>
      </c>
      <c r="K43" s="264" t="s">
        <v>16672</v>
      </c>
      <c r="L43" s="259" t="s">
        <v>1308</v>
      </c>
      <c r="M43" s="259" t="s">
        <v>1072</v>
      </c>
      <c r="N43" s="259" t="s">
        <v>12252</v>
      </c>
      <c r="O43" s="266" t="str">
        <f t="shared" ca="1" si="0"/>
        <v>0 tahun, 8 bulan, 24 hari</v>
      </c>
      <c r="P43" s="331">
        <f t="shared" ca="1" si="1"/>
        <v>267</v>
      </c>
    </row>
    <row r="44" spans="1:16" ht="40.799999999999997" x14ac:dyDescent="0.7">
      <c r="A44" s="259">
        <v>43</v>
      </c>
      <c r="B44" s="269" t="s">
        <v>12191</v>
      </c>
      <c r="C44" s="261">
        <v>46037</v>
      </c>
      <c r="D44" s="262" t="s">
        <v>39</v>
      </c>
      <c r="E44" s="263" t="s">
        <v>12253</v>
      </c>
      <c r="F44" s="263"/>
      <c r="G44" s="263"/>
      <c r="H44" s="260" t="s">
        <v>5508</v>
      </c>
      <c r="I44" s="260" t="s">
        <v>3200</v>
      </c>
      <c r="J44" s="326" t="s">
        <v>12614</v>
      </c>
      <c r="K44" s="264" t="s">
        <v>16672</v>
      </c>
      <c r="L44" s="259" t="s">
        <v>1308</v>
      </c>
      <c r="M44" s="259" t="s">
        <v>10661</v>
      </c>
      <c r="N44" s="259" t="s">
        <v>15552</v>
      </c>
      <c r="O44" s="266" t="str">
        <f t="shared" ca="1" si="0"/>
        <v>0 tahun, 8 bulan, 24 hari</v>
      </c>
      <c r="P44" s="331">
        <f t="shared" ca="1" si="1"/>
        <v>267</v>
      </c>
    </row>
    <row r="45" spans="1:16" ht="40.799999999999997" x14ac:dyDescent="0.7">
      <c r="A45" s="259">
        <v>44</v>
      </c>
      <c r="B45" s="269" t="s">
        <v>12192</v>
      </c>
      <c r="C45" s="261">
        <v>46037</v>
      </c>
      <c r="D45" s="262" t="s">
        <v>39</v>
      </c>
      <c r="E45" s="263" t="s">
        <v>12254</v>
      </c>
      <c r="F45" s="263"/>
      <c r="G45" s="263" t="s">
        <v>11866</v>
      </c>
      <c r="H45" s="260" t="s">
        <v>5508</v>
      </c>
      <c r="I45" s="260" t="s">
        <v>5989</v>
      </c>
      <c r="J45" s="262" t="s">
        <v>12613</v>
      </c>
      <c r="K45" s="264" t="s">
        <v>16672</v>
      </c>
      <c r="L45" s="259" t="s">
        <v>1308</v>
      </c>
      <c r="M45" s="259" t="s">
        <v>1175</v>
      </c>
      <c r="N45" s="259" t="s">
        <v>1176</v>
      </c>
      <c r="O45" s="266" t="str">
        <f t="shared" ca="1" si="0"/>
        <v>0 tahun, 8 bulan, 24 hari</v>
      </c>
      <c r="P45" s="331">
        <f t="shared" ca="1" si="1"/>
        <v>267</v>
      </c>
    </row>
    <row r="46" spans="1:16" ht="61.2" x14ac:dyDescent="0.7">
      <c r="A46" s="259">
        <v>45</v>
      </c>
      <c r="B46" s="269" t="s">
        <v>12193</v>
      </c>
      <c r="C46" s="261">
        <v>46037</v>
      </c>
      <c r="D46" s="262" t="s">
        <v>12379</v>
      </c>
      <c r="E46" s="263" t="s">
        <v>12255</v>
      </c>
      <c r="F46" s="263"/>
      <c r="G46" s="263"/>
      <c r="H46" s="260" t="s">
        <v>5508</v>
      </c>
      <c r="I46" s="260" t="s">
        <v>5508</v>
      </c>
      <c r="J46" s="326" t="s">
        <v>12614</v>
      </c>
      <c r="K46" s="264" t="s">
        <v>16672</v>
      </c>
      <c r="L46" s="259" t="s">
        <v>1308</v>
      </c>
      <c r="M46" s="259" t="s">
        <v>11545</v>
      </c>
      <c r="N46" s="259" t="s">
        <v>5604</v>
      </c>
      <c r="O46" s="266" t="str">
        <f t="shared" ca="1" si="0"/>
        <v>0 tahun, 8 bulan, 24 hari</v>
      </c>
      <c r="P46" s="331">
        <f t="shared" ca="1" si="1"/>
        <v>267</v>
      </c>
    </row>
    <row r="47" spans="1:16" x14ac:dyDescent="0.7">
      <c r="A47" s="259">
        <v>46</v>
      </c>
      <c r="B47" s="269" t="s">
        <v>12194</v>
      </c>
      <c r="C47" s="261">
        <v>46037</v>
      </c>
      <c r="D47" s="262" t="s">
        <v>12879</v>
      </c>
      <c r="E47" s="263" t="s">
        <v>12256</v>
      </c>
      <c r="F47" s="263"/>
      <c r="G47" s="263"/>
      <c r="H47" s="260" t="s">
        <v>5508</v>
      </c>
      <c r="I47" s="260" t="s">
        <v>5508</v>
      </c>
      <c r="J47" s="326" t="s">
        <v>12614</v>
      </c>
      <c r="K47" s="264" t="s">
        <v>16672</v>
      </c>
      <c r="L47" s="259" t="s">
        <v>1308</v>
      </c>
      <c r="M47" s="259" t="s">
        <v>11545</v>
      </c>
      <c r="N47" s="259" t="s">
        <v>5604</v>
      </c>
      <c r="O47" s="266" t="str">
        <f t="shared" ca="1" si="0"/>
        <v>0 tahun, 8 bulan, 24 hari</v>
      </c>
      <c r="P47" s="331">
        <f t="shared" ca="1" si="1"/>
        <v>267</v>
      </c>
    </row>
    <row r="48" spans="1:16" ht="76.2" customHeight="1" x14ac:dyDescent="0.7">
      <c r="A48" s="259">
        <v>47</v>
      </c>
      <c r="B48" s="269" t="s">
        <v>12195</v>
      </c>
      <c r="C48" s="261">
        <v>46037</v>
      </c>
      <c r="D48" s="262" t="s">
        <v>39</v>
      </c>
      <c r="E48" s="263" t="s">
        <v>12257</v>
      </c>
      <c r="F48" s="263"/>
      <c r="G48" s="263"/>
      <c r="H48" s="260" t="s">
        <v>5508</v>
      </c>
      <c r="I48" s="260" t="s">
        <v>3200</v>
      </c>
      <c r="J48" s="262" t="s">
        <v>12612</v>
      </c>
      <c r="K48" s="264" t="s">
        <v>16672</v>
      </c>
      <c r="L48" s="259" t="s">
        <v>1308</v>
      </c>
      <c r="M48" s="259" t="s">
        <v>10661</v>
      </c>
      <c r="N48" s="259" t="s">
        <v>15552</v>
      </c>
      <c r="O48" s="266" t="str">
        <f t="shared" ca="1" si="0"/>
        <v>0 tahun, 8 bulan, 24 hari</v>
      </c>
      <c r="P48" s="331">
        <f t="shared" ca="1" si="1"/>
        <v>267</v>
      </c>
    </row>
    <row r="49" spans="1:16" ht="61.2" x14ac:dyDescent="0.7">
      <c r="A49" s="259">
        <v>48</v>
      </c>
      <c r="B49" s="269" t="s">
        <v>12196</v>
      </c>
      <c r="C49" s="261">
        <v>46037</v>
      </c>
      <c r="D49" s="262" t="s">
        <v>39</v>
      </c>
      <c r="E49" s="263" t="s">
        <v>12258</v>
      </c>
      <c r="F49" s="263"/>
      <c r="G49" s="263"/>
      <c r="H49" s="260" t="s">
        <v>5508</v>
      </c>
      <c r="I49" s="260" t="s">
        <v>5990</v>
      </c>
      <c r="J49" s="326" t="s">
        <v>12614</v>
      </c>
      <c r="K49" s="264" t="s">
        <v>16672</v>
      </c>
      <c r="L49" s="259" t="s">
        <v>1308</v>
      </c>
      <c r="M49" s="259" t="s">
        <v>11545</v>
      </c>
      <c r="N49" s="259" t="s">
        <v>5481</v>
      </c>
      <c r="O49" s="266" t="str">
        <f t="shared" ca="1" si="0"/>
        <v>0 tahun, 8 bulan, 24 hari</v>
      </c>
      <c r="P49" s="331">
        <f t="shared" ca="1" si="1"/>
        <v>267</v>
      </c>
    </row>
    <row r="50" spans="1:16" ht="40.799999999999997" x14ac:dyDescent="0.7">
      <c r="A50" s="259">
        <v>49</v>
      </c>
      <c r="B50" s="269" t="s">
        <v>12197</v>
      </c>
      <c r="C50" s="261">
        <v>46041</v>
      </c>
      <c r="D50" s="262" t="s">
        <v>39</v>
      </c>
      <c r="E50" s="263" t="s">
        <v>12259</v>
      </c>
      <c r="F50" s="263"/>
      <c r="G50" s="263"/>
      <c r="H50" s="260" t="s">
        <v>5508</v>
      </c>
      <c r="I50" s="260" t="s">
        <v>5508</v>
      </c>
      <c r="J50" s="326" t="s">
        <v>12603</v>
      </c>
      <c r="K50" s="264" t="s">
        <v>16672</v>
      </c>
      <c r="L50" s="259" t="s">
        <v>1308</v>
      </c>
      <c r="M50" s="259" t="s">
        <v>1080</v>
      </c>
      <c r="N50" s="259" t="s">
        <v>8269</v>
      </c>
      <c r="O50" s="266" t="str">
        <f t="shared" ca="1" si="0"/>
        <v>0 tahun, 8 bulan, 20 hari</v>
      </c>
      <c r="P50" s="331">
        <f t="shared" ca="1" si="1"/>
        <v>263</v>
      </c>
    </row>
    <row r="51" spans="1:16" x14ac:dyDescent="0.7">
      <c r="A51" s="259">
        <v>50</v>
      </c>
      <c r="B51" s="269" t="s">
        <v>12198</v>
      </c>
      <c r="C51" s="261">
        <v>46041</v>
      </c>
      <c r="D51" s="262" t="s">
        <v>39</v>
      </c>
      <c r="E51" s="263" t="s">
        <v>12206</v>
      </c>
      <c r="F51" s="263"/>
      <c r="G51" s="263"/>
      <c r="H51" s="260" t="s">
        <v>5508</v>
      </c>
      <c r="I51" s="260" t="s">
        <v>5990</v>
      </c>
      <c r="J51" s="326" t="s">
        <v>12614</v>
      </c>
      <c r="K51" s="264" t="s">
        <v>16672</v>
      </c>
      <c r="L51" s="259" t="s">
        <v>1308</v>
      </c>
      <c r="M51" s="259" t="s">
        <v>11545</v>
      </c>
      <c r="N51" s="259" t="s">
        <v>5481</v>
      </c>
      <c r="O51" s="266" t="str">
        <f t="shared" ca="1" si="0"/>
        <v>0 tahun, 8 bulan, 20 hari</v>
      </c>
      <c r="P51" s="331">
        <f t="shared" ca="1" si="1"/>
        <v>263</v>
      </c>
    </row>
    <row r="52" spans="1:16" ht="40.799999999999997" x14ac:dyDescent="0.7">
      <c r="A52" s="259">
        <v>51</v>
      </c>
      <c r="B52" s="269" t="s">
        <v>12199</v>
      </c>
      <c r="C52" s="261">
        <v>46041</v>
      </c>
      <c r="D52" s="262" t="s">
        <v>12260</v>
      </c>
      <c r="E52" s="263" t="s">
        <v>12261</v>
      </c>
      <c r="F52" s="263"/>
      <c r="G52" s="263"/>
      <c r="H52" s="260" t="s">
        <v>5508</v>
      </c>
      <c r="I52" s="260" t="s">
        <v>5989</v>
      </c>
      <c r="J52" s="262" t="s">
        <v>12604</v>
      </c>
      <c r="K52" s="264" t="s">
        <v>16672</v>
      </c>
      <c r="L52" s="259" t="s">
        <v>1308</v>
      </c>
      <c r="M52" s="259" t="s">
        <v>10515</v>
      </c>
      <c r="N52" s="259" t="s">
        <v>10488</v>
      </c>
      <c r="O52" s="266" t="str">
        <f t="shared" ca="1" si="0"/>
        <v>0 tahun, 8 bulan, 20 hari</v>
      </c>
      <c r="P52" s="331">
        <f t="shared" ca="1" si="1"/>
        <v>263</v>
      </c>
    </row>
    <row r="53" spans="1:16" ht="40.799999999999997" x14ac:dyDescent="0.7">
      <c r="A53" s="259">
        <v>52</v>
      </c>
      <c r="B53" s="269" t="s">
        <v>12200</v>
      </c>
      <c r="C53" s="261">
        <v>46041</v>
      </c>
      <c r="D53" s="262" t="s">
        <v>39</v>
      </c>
      <c r="E53" s="263" t="s">
        <v>12262</v>
      </c>
      <c r="F53" s="263"/>
      <c r="G53" s="263"/>
      <c r="H53" s="260" t="s">
        <v>5508</v>
      </c>
      <c r="I53" s="260" t="s">
        <v>5989</v>
      </c>
      <c r="J53" s="262" t="s">
        <v>12613</v>
      </c>
      <c r="K53" s="264" t="s">
        <v>16672</v>
      </c>
      <c r="L53" s="259" t="s">
        <v>1308</v>
      </c>
      <c r="M53" s="259" t="s">
        <v>1175</v>
      </c>
      <c r="N53" s="259" t="s">
        <v>7484</v>
      </c>
      <c r="O53" s="266" t="str">
        <f t="shared" ca="1" si="0"/>
        <v>0 tahun, 8 bulan, 20 hari</v>
      </c>
      <c r="P53" s="331">
        <f t="shared" ca="1" si="1"/>
        <v>263</v>
      </c>
    </row>
    <row r="54" spans="1:16" ht="40.799999999999997" x14ac:dyDescent="0.7">
      <c r="A54" s="259">
        <v>53</v>
      </c>
      <c r="B54" s="269" t="s">
        <v>12201</v>
      </c>
      <c r="C54" s="261">
        <v>46041</v>
      </c>
      <c r="D54" s="262" t="s">
        <v>39</v>
      </c>
      <c r="E54" s="263" t="s">
        <v>12263</v>
      </c>
      <c r="F54" s="263"/>
      <c r="G54" s="263"/>
      <c r="H54" s="260" t="s">
        <v>5508</v>
      </c>
      <c r="I54" s="260" t="s">
        <v>3191</v>
      </c>
      <c r="J54" s="326" t="s">
        <v>12614</v>
      </c>
      <c r="K54" s="264" t="s">
        <v>16672</v>
      </c>
      <c r="L54" s="259" t="s">
        <v>1308</v>
      </c>
      <c r="M54" s="259" t="s">
        <v>11545</v>
      </c>
      <c r="N54" s="259" t="s">
        <v>11722</v>
      </c>
      <c r="O54" s="266" t="str">
        <f t="shared" ca="1" si="0"/>
        <v>0 tahun, 8 bulan, 20 hari</v>
      </c>
      <c r="P54" s="331">
        <f t="shared" ca="1" si="1"/>
        <v>263</v>
      </c>
    </row>
    <row r="55" spans="1:16" ht="61.2" x14ac:dyDescent="0.7">
      <c r="A55" s="259">
        <v>54</v>
      </c>
      <c r="B55" s="269" t="s">
        <v>12202</v>
      </c>
      <c r="C55" s="261">
        <v>46041</v>
      </c>
      <c r="D55" s="262" t="s">
        <v>12379</v>
      </c>
      <c r="E55" s="263" t="s">
        <v>12264</v>
      </c>
      <c r="F55" s="263"/>
      <c r="G55" s="263"/>
      <c r="H55" s="260" t="s">
        <v>5508</v>
      </c>
      <c r="I55" s="260" t="s">
        <v>5508</v>
      </c>
      <c r="J55" s="326" t="s">
        <v>12614</v>
      </c>
      <c r="K55" s="264" t="s">
        <v>16672</v>
      </c>
      <c r="L55" s="259" t="s">
        <v>1308</v>
      </c>
      <c r="M55" s="259" t="s">
        <v>10300</v>
      </c>
      <c r="N55" s="259" t="s">
        <v>1071</v>
      </c>
      <c r="O55" s="266" t="str">
        <f t="shared" ca="1" si="0"/>
        <v>0 tahun, 8 bulan, 20 hari</v>
      </c>
      <c r="P55" s="331">
        <f t="shared" ca="1" si="1"/>
        <v>263</v>
      </c>
    </row>
    <row r="56" spans="1:16" ht="40.799999999999997" x14ac:dyDescent="0.7">
      <c r="A56" s="259">
        <v>55</v>
      </c>
      <c r="B56" s="269" t="s">
        <v>12203</v>
      </c>
      <c r="C56" s="261">
        <v>46041</v>
      </c>
      <c r="D56" s="262" t="s">
        <v>39</v>
      </c>
      <c r="E56" s="263" t="s">
        <v>12265</v>
      </c>
      <c r="F56" s="263"/>
      <c r="G56" s="263"/>
      <c r="H56" s="260" t="s">
        <v>5508</v>
      </c>
      <c r="I56" s="260" t="s">
        <v>5989</v>
      </c>
      <c r="J56" s="326" t="s">
        <v>12614</v>
      </c>
      <c r="K56" s="264" t="s">
        <v>16672</v>
      </c>
      <c r="L56" s="259" t="s">
        <v>1308</v>
      </c>
      <c r="M56" s="259" t="s">
        <v>10515</v>
      </c>
      <c r="N56" s="259" t="s">
        <v>10488</v>
      </c>
      <c r="O56" s="266" t="str">
        <f t="shared" ca="1" si="0"/>
        <v>0 tahun, 8 bulan, 20 hari</v>
      </c>
      <c r="P56" s="331">
        <f t="shared" ca="1" si="1"/>
        <v>263</v>
      </c>
    </row>
    <row r="57" spans="1:16" ht="40.799999999999997" x14ac:dyDescent="0.7">
      <c r="A57" s="259">
        <v>56</v>
      </c>
      <c r="B57" s="269" t="s">
        <v>12340</v>
      </c>
      <c r="C57" s="261">
        <v>46042</v>
      </c>
      <c r="D57" s="262" t="s">
        <v>39</v>
      </c>
      <c r="E57" s="263" t="s">
        <v>12363</v>
      </c>
      <c r="F57" s="265"/>
      <c r="G57" s="263" t="s">
        <v>12108</v>
      </c>
      <c r="H57" s="260" t="s">
        <v>5508</v>
      </c>
      <c r="I57" s="260" t="s">
        <v>5508</v>
      </c>
      <c r="J57" s="326" t="s">
        <v>6086</v>
      </c>
      <c r="K57" s="264" t="s">
        <v>16672</v>
      </c>
      <c r="L57" s="259" t="s">
        <v>1308</v>
      </c>
      <c r="M57" s="259" t="s">
        <v>1744</v>
      </c>
      <c r="N57" s="259" t="s">
        <v>15846</v>
      </c>
      <c r="O57" s="266" t="str">
        <f t="shared" ref="O57:O79" ca="1" si="2">DATEDIF(C57,$R$1,"Y")&amp;" tahun, "&amp;DATEDIF(C57,$R$1,"YM")&amp;" bulan, "&amp;DATEDIF(C57,$R$1,"MD")&amp;" hari"</f>
        <v>0 tahun, 8 bulan, 19 hari</v>
      </c>
      <c r="P57" s="331">
        <f t="shared" ref="P57:P79" ca="1" si="3">TODAY()-C57</f>
        <v>262</v>
      </c>
    </row>
    <row r="58" spans="1:16" ht="81.599999999999994" x14ac:dyDescent="0.7">
      <c r="A58" s="259">
        <v>57</v>
      </c>
      <c r="B58" s="269" t="s">
        <v>12341</v>
      </c>
      <c r="C58" s="261">
        <v>46042</v>
      </c>
      <c r="D58" s="262" t="s">
        <v>12364</v>
      </c>
      <c r="E58" s="263" t="s">
        <v>12365</v>
      </c>
      <c r="F58" s="265"/>
      <c r="G58" s="263"/>
      <c r="H58" s="260" t="s">
        <v>5508</v>
      </c>
      <c r="I58" s="260" t="s">
        <v>5989</v>
      </c>
      <c r="J58" s="262" t="s">
        <v>12604</v>
      </c>
      <c r="K58" s="264" t="s">
        <v>16672</v>
      </c>
      <c r="L58" s="259" t="s">
        <v>1308</v>
      </c>
      <c r="M58" s="259" t="s">
        <v>8319</v>
      </c>
      <c r="N58" s="259" t="s">
        <v>1268</v>
      </c>
      <c r="O58" s="266" t="str">
        <f t="shared" ca="1" si="2"/>
        <v>0 tahun, 8 bulan, 19 hari</v>
      </c>
      <c r="P58" s="331">
        <f t="shared" ca="1" si="3"/>
        <v>262</v>
      </c>
    </row>
    <row r="59" spans="1:16" ht="61.2" x14ac:dyDescent="0.7">
      <c r="A59" s="259">
        <v>58</v>
      </c>
      <c r="B59" s="269" t="s">
        <v>12342</v>
      </c>
      <c r="C59" s="261">
        <v>46042</v>
      </c>
      <c r="D59" s="262" t="s">
        <v>12366</v>
      </c>
      <c r="E59" s="263" t="s">
        <v>12367</v>
      </c>
      <c r="F59" s="265"/>
      <c r="G59" s="263"/>
      <c r="H59" s="260" t="s">
        <v>5508</v>
      </c>
      <c r="I59" s="260" t="s">
        <v>5989</v>
      </c>
      <c r="J59" s="262" t="s">
        <v>12604</v>
      </c>
      <c r="K59" s="264" t="s">
        <v>16672</v>
      </c>
      <c r="L59" s="259" t="s">
        <v>1308</v>
      </c>
      <c r="M59" s="259" t="s">
        <v>1170</v>
      </c>
      <c r="N59" s="259" t="s">
        <v>13443</v>
      </c>
      <c r="O59" s="266" t="str">
        <f t="shared" ca="1" si="2"/>
        <v>0 tahun, 8 bulan, 19 hari</v>
      </c>
      <c r="P59" s="331">
        <f t="shared" ca="1" si="3"/>
        <v>262</v>
      </c>
    </row>
    <row r="60" spans="1:16" ht="40.799999999999997" x14ac:dyDescent="0.7">
      <c r="A60" s="259">
        <v>59</v>
      </c>
      <c r="B60" s="269" t="s">
        <v>12343</v>
      </c>
      <c r="C60" s="261">
        <v>46042</v>
      </c>
      <c r="D60" s="262" t="s">
        <v>39</v>
      </c>
      <c r="E60" s="263" t="s">
        <v>12368</v>
      </c>
      <c r="F60" s="265"/>
      <c r="G60" s="263"/>
      <c r="H60" s="260" t="s">
        <v>5508</v>
      </c>
      <c r="I60" s="260" t="s">
        <v>5989</v>
      </c>
      <c r="J60" s="326" t="s">
        <v>12614</v>
      </c>
      <c r="K60" s="264" t="s">
        <v>16672</v>
      </c>
      <c r="L60" s="259" t="s">
        <v>1308</v>
      </c>
      <c r="M60" s="259" t="s">
        <v>1175</v>
      </c>
      <c r="N60" s="259" t="s">
        <v>7484</v>
      </c>
      <c r="O60" s="266" t="str">
        <f t="shared" ca="1" si="2"/>
        <v>0 tahun, 8 bulan, 19 hari</v>
      </c>
      <c r="P60" s="331">
        <f t="shared" ca="1" si="3"/>
        <v>262</v>
      </c>
    </row>
    <row r="61" spans="1:16" ht="102" x14ac:dyDescent="0.7">
      <c r="A61" s="259">
        <v>60</v>
      </c>
      <c r="B61" s="269" t="s">
        <v>12344</v>
      </c>
      <c r="C61" s="261">
        <v>46042</v>
      </c>
      <c r="D61" s="262" t="s">
        <v>39</v>
      </c>
      <c r="E61" s="263" t="s">
        <v>12369</v>
      </c>
      <c r="F61" s="265"/>
      <c r="G61" s="263" t="s">
        <v>16973</v>
      </c>
      <c r="H61" s="260" t="s">
        <v>5508</v>
      </c>
      <c r="I61" s="260" t="s">
        <v>5990</v>
      </c>
      <c r="J61" s="326" t="s">
        <v>12614</v>
      </c>
      <c r="K61" s="264" t="s">
        <v>16672</v>
      </c>
      <c r="L61" s="259" t="s">
        <v>1308</v>
      </c>
      <c r="M61" s="259" t="s">
        <v>11545</v>
      </c>
      <c r="N61" s="259" t="s">
        <v>5481</v>
      </c>
      <c r="O61" s="266" t="str">
        <f t="shared" ca="1" si="2"/>
        <v>0 tahun, 8 bulan, 19 hari</v>
      </c>
      <c r="P61" s="331">
        <f t="shared" ca="1" si="3"/>
        <v>262</v>
      </c>
    </row>
    <row r="62" spans="1:16" ht="40.799999999999997" x14ac:dyDescent="0.7">
      <c r="A62" s="259">
        <v>61</v>
      </c>
      <c r="B62" s="269" t="s">
        <v>12345</v>
      </c>
      <c r="C62" s="261">
        <v>46042</v>
      </c>
      <c r="D62" s="262" t="s">
        <v>39</v>
      </c>
      <c r="E62" s="263" t="s">
        <v>12370</v>
      </c>
      <c r="F62" s="265"/>
      <c r="G62" s="263"/>
      <c r="H62" s="260" t="s">
        <v>5508</v>
      </c>
      <c r="I62" s="260" t="s">
        <v>5508</v>
      </c>
      <c r="J62" s="262" t="s">
        <v>12612</v>
      </c>
      <c r="K62" s="264" t="s">
        <v>16672</v>
      </c>
      <c r="L62" s="259" t="s">
        <v>1308</v>
      </c>
      <c r="M62" s="259" t="s">
        <v>11545</v>
      </c>
      <c r="N62" s="259" t="s">
        <v>5604</v>
      </c>
      <c r="O62" s="266" t="str">
        <f t="shared" ca="1" si="2"/>
        <v>0 tahun, 8 bulan, 19 hari</v>
      </c>
      <c r="P62" s="331">
        <f t="shared" ca="1" si="3"/>
        <v>262</v>
      </c>
    </row>
    <row r="63" spans="1:16" ht="81.599999999999994" x14ac:dyDescent="0.7">
      <c r="A63" s="259">
        <v>62</v>
      </c>
      <c r="B63" s="269" t="s">
        <v>12346</v>
      </c>
      <c r="C63" s="261">
        <v>46042</v>
      </c>
      <c r="D63" s="262" t="s">
        <v>39</v>
      </c>
      <c r="E63" s="263" t="s">
        <v>12371</v>
      </c>
      <c r="F63" s="263"/>
      <c r="G63" s="263" t="s">
        <v>15361</v>
      </c>
      <c r="H63" s="260" t="s">
        <v>1079</v>
      </c>
      <c r="I63" s="260" t="s">
        <v>7397</v>
      </c>
      <c r="J63" s="262" t="s">
        <v>12609</v>
      </c>
      <c r="K63" s="264" t="s">
        <v>16672</v>
      </c>
      <c r="L63" s="259" t="s">
        <v>1308</v>
      </c>
      <c r="M63" s="259" t="s">
        <v>1079</v>
      </c>
      <c r="N63" s="260" t="s">
        <v>5498</v>
      </c>
      <c r="O63" s="266" t="str">
        <f t="shared" ca="1" si="2"/>
        <v>0 tahun, 8 bulan, 19 hari</v>
      </c>
      <c r="P63" s="331">
        <f t="shared" ca="1" si="3"/>
        <v>262</v>
      </c>
    </row>
    <row r="64" spans="1:16" ht="40.799999999999997" x14ac:dyDescent="0.7">
      <c r="A64" s="259">
        <v>63</v>
      </c>
      <c r="B64" s="269" t="s">
        <v>12347</v>
      </c>
      <c r="C64" s="261">
        <v>46043</v>
      </c>
      <c r="D64" s="262" t="s">
        <v>39</v>
      </c>
      <c r="E64" s="263" t="s">
        <v>12372</v>
      </c>
      <c r="F64" s="263"/>
      <c r="G64" s="263"/>
      <c r="H64" s="260" t="s">
        <v>5508</v>
      </c>
      <c r="I64" s="260" t="s">
        <v>5989</v>
      </c>
      <c r="J64" s="262" t="s">
        <v>9844</v>
      </c>
      <c r="K64" s="264" t="s">
        <v>16672</v>
      </c>
      <c r="L64" s="259" t="s">
        <v>1308</v>
      </c>
      <c r="M64" s="259" t="s">
        <v>10720</v>
      </c>
      <c r="N64" s="260" t="s">
        <v>9788</v>
      </c>
      <c r="O64" s="266" t="str">
        <f t="shared" ca="1" si="2"/>
        <v>0 tahun, 8 bulan, 18 hari</v>
      </c>
      <c r="P64" s="331">
        <f t="shared" ca="1" si="3"/>
        <v>261</v>
      </c>
    </row>
    <row r="65" spans="1:16" ht="40.799999999999997" x14ac:dyDescent="0.7">
      <c r="A65" s="259">
        <v>64</v>
      </c>
      <c r="B65" s="269" t="s">
        <v>12348</v>
      </c>
      <c r="C65" s="261">
        <v>46044</v>
      </c>
      <c r="D65" s="262" t="s">
        <v>12373</v>
      </c>
      <c r="E65" s="263" t="s">
        <v>12374</v>
      </c>
      <c r="F65" s="263"/>
      <c r="G65" s="263"/>
      <c r="H65" s="260" t="s">
        <v>5985</v>
      </c>
      <c r="I65" s="260" t="s">
        <v>5985</v>
      </c>
      <c r="J65" s="262" t="s">
        <v>12621</v>
      </c>
      <c r="K65" s="264" t="s">
        <v>16672</v>
      </c>
      <c r="L65" s="259" t="s">
        <v>1308</v>
      </c>
      <c r="M65" s="259" t="s">
        <v>1072</v>
      </c>
      <c r="N65" s="259" t="s">
        <v>1191</v>
      </c>
      <c r="O65" s="266" t="str">
        <f t="shared" ca="1" si="2"/>
        <v>0 tahun, 8 bulan, 17 hari</v>
      </c>
      <c r="P65" s="331">
        <f t="shared" ca="1" si="3"/>
        <v>260</v>
      </c>
    </row>
    <row r="66" spans="1:16" ht="102" x14ac:dyDescent="0.7">
      <c r="A66" s="259">
        <v>65</v>
      </c>
      <c r="B66" s="269" t="s">
        <v>12349</v>
      </c>
      <c r="C66" s="261">
        <v>46045</v>
      </c>
      <c r="D66" s="262" t="s">
        <v>39</v>
      </c>
      <c r="E66" s="263" t="s">
        <v>12375</v>
      </c>
      <c r="F66" s="263"/>
      <c r="G66" s="263" t="s">
        <v>16974</v>
      </c>
      <c r="H66" s="260" t="s">
        <v>5508</v>
      </c>
      <c r="I66" s="260" t="s">
        <v>3191</v>
      </c>
      <c r="J66" s="326" t="s">
        <v>12614</v>
      </c>
      <c r="K66" s="264" t="s">
        <v>16672</v>
      </c>
      <c r="L66" s="259" t="s">
        <v>1308</v>
      </c>
      <c r="M66" s="259" t="s">
        <v>11545</v>
      </c>
      <c r="N66" s="259" t="s">
        <v>11722</v>
      </c>
      <c r="O66" s="266" t="str">
        <f t="shared" ca="1" si="2"/>
        <v>0 tahun, 8 bulan, 16 hari</v>
      </c>
      <c r="P66" s="331">
        <f t="shared" ca="1" si="3"/>
        <v>259</v>
      </c>
    </row>
    <row r="67" spans="1:16" ht="40.799999999999997" x14ac:dyDescent="0.7">
      <c r="A67" s="259">
        <v>66</v>
      </c>
      <c r="B67" s="269" t="s">
        <v>12350</v>
      </c>
      <c r="C67" s="261">
        <v>46045</v>
      </c>
      <c r="D67" s="262" t="s">
        <v>39</v>
      </c>
      <c r="E67" s="263" t="s">
        <v>12376</v>
      </c>
      <c r="F67" s="263"/>
      <c r="G67" s="263"/>
      <c r="H67" s="260" t="s">
        <v>5508</v>
      </c>
      <c r="I67" s="260" t="s">
        <v>7640</v>
      </c>
      <c r="J67" s="326" t="s">
        <v>12614</v>
      </c>
      <c r="K67" s="264" t="s">
        <v>16672</v>
      </c>
      <c r="L67" s="259" t="s">
        <v>1308</v>
      </c>
      <c r="M67" s="259" t="s">
        <v>10515</v>
      </c>
      <c r="N67" s="259" t="s">
        <v>10488</v>
      </c>
      <c r="O67" s="266" t="str">
        <f t="shared" ca="1" si="2"/>
        <v>0 tahun, 8 bulan, 16 hari</v>
      </c>
      <c r="P67" s="331">
        <f t="shared" ca="1" si="3"/>
        <v>259</v>
      </c>
    </row>
    <row r="68" spans="1:16" ht="40.799999999999997" x14ac:dyDescent="0.7">
      <c r="A68" s="259">
        <v>67</v>
      </c>
      <c r="B68" s="269" t="s">
        <v>12351</v>
      </c>
      <c r="C68" s="261">
        <v>46045</v>
      </c>
      <c r="D68" s="262" t="s">
        <v>39</v>
      </c>
      <c r="E68" s="263" t="s">
        <v>12377</v>
      </c>
      <c r="F68" s="263"/>
      <c r="G68" s="263"/>
      <c r="H68" s="260" t="s">
        <v>5508</v>
      </c>
      <c r="I68" s="260" t="s">
        <v>7640</v>
      </c>
      <c r="J68" s="326" t="s">
        <v>12614</v>
      </c>
      <c r="K68" s="264" t="s">
        <v>16672</v>
      </c>
      <c r="L68" s="259" t="s">
        <v>1308</v>
      </c>
      <c r="M68" s="259" t="s">
        <v>10515</v>
      </c>
      <c r="N68" s="259" t="s">
        <v>10488</v>
      </c>
      <c r="O68" s="266" t="str">
        <f t="shared" ca="1" si="2"/>
        <v>0 tahun, 8 bulan, 16 hari</v>
      </c>
      <c r="P68" s="331">
        <f t="shared" ca="1" si="3"/>
        <v>259</v>
      </c>
    </row>
    <row r="69" spans="1:16" ht="102" x14ac:dyDescent="0.7">
      <c r="A69" s="259">
        <v>68</v>
      </c>
      <c r="B69" s="269" t="s">
        <v>12352</v>
      </c>
      <c r="C69" s="261">
        <v>46048</v>
      </c>
      <c r="D69" s="262" t="s">
        <v>39</v>
      </c>
      <c r="E69" s="263" t="s">
        <v>12378</v>
      </c>
      <c r="F69" s="263"/>
      <c r="G69" s="263" t="s">
        <v>16975</v>
      </c>
      <c r="H69" s="260" t="s">
        <v>5508</v>
      </c>
      <c r="I69" s="260" t="s">
        <v>5990</v>
      </c>
      <c r="J69" s="326" t="s">
        <v>12614</v>
      </c>
      <c r="K69" s="264" t="s">
        <v>16672</v>
      </c>
      <c r="L69" s="259" t="s">
        <v>1308</v>
      </c>
      <c r="M69" s="259" t="s">
        <v>11545</v>
      </c>
      <c r="N69" s="259" t="s">
        <v>5481</v>
      </c>
      <c r="O69" s="266" t="str">
        <f t="shared" ca="1" si="2"/>
        <v>0 tahun, 8 bulan, 13 hari</v>
      </c>
      <c r="P69" s="331">
        <f t="shared" ca="1" si="3"/>
        <v>256</v>
      </c>
    </row>
    <row r="70" spans="1:16" ht="61.2" x14ac:dyDescent="0.7">
      <c r="A70" s="259">
        <v>69</v>
      </c>
      <c r="B70" s="269" t="s">
        <v>12353</v>
      </c>
      <c r="C70" s="261">
        <v>46048</v>
      </c>
      <c r="D70" s="262" t="s">
        <v>12379</v>
      </c>
      <c r="E70" s="263" t="s">
        <v>12380</v>
      </c>
      <c r="F70" s="263"/>
      <c r="G70" s="263"/>
      <c r="H70" s="260" t="s">
        <v>5508</v>
      </c>
      <c r="I70" s="260" t="s">
        <v>5508</v>
      </c>
      <c r="J70" s="326" t="s">
        <v>12614</v>
      </c>
      <c r="K70" s="264" t="s">
        <v>16672</v>
      </c>
      <c r="L70" s="259" t="s">
        <v>1308</v>
      </c>
      <c r="M70" s="259" t="s">
        <v>10515</v>
      </c>
      <c r="N70" s="259" t="s">
        <v>10488</v>
      </c>
      <c r="O70" s="266" t="str">
        <f t="shared" ca="1" si="2"/>
        <v>0 tahun, 8 bulan, 13 hari</v>
      </c>
      <c r="P70" s="331">
        <f t="shared" ca="1" si="3"/>
        <v>256</v>
      </c>
    </row>
    <row r="71" spans="1:16" ht="61.2" x14ac:dyDescent="0.7">
      <c r="A71" s="259">
        <v>70</v>
      </c>
      <c r="B71" s="269" t="s">
        <v>12354</v>
      </c>
      <c r="C71" s="261">
        <v>46048</v>
      </c>
      <c r="D71" s="262" t="s">
        <v>39</v>
      </c>
      <c r="E71" s="263" t="s">
        <v>12381</v>
      </c>
      <c r="F71" s="263"/>
      <c r="G71" s="263" t="s">
        <v>12278</v>
      </c>
      <c r="H71" s="260" t="s">
        <v>5508</v>
      </c>
      <c r="I71" s="260" t="s">
        <v>3200</v>
      </c>
      <c r="J71" s="262" t="s">
        <v>12612</v>
      </c>
      <c r="K71" s="264" t="s">
        <v>16672</v>
      </c>
      <c r="L71" s="259" t="s">
        <v>1308</v>
      </c>
      <c r="M71" s="259" t="s">
        <v>1175</v>
      </c>
      <c r="N71" s="259" t="s">
        <v>1176</v>
      </c>
      <c r="O71" s="266" t="str">
        <f t="shared" ca="1" si="2"/>
        <v>0 tahun, 8 bulan, 13 hari</v>
      </c>
      <c r="P71" s="331">
        <f t="shared" ca="1" si="3"/>
        <v>256</v>
      </c>
    </row>
    <row r="72" spans="1:16" ht="40.799999999999997" x14ac:dyDescent="0.7">
      <c r="A72" s="259">
        <v>71</v>
      </c>
      <c r="B72" s="269" t="s">
        <v>12355</v>
      </c>
      <c r="C72" s="261">
        <v>46048</v>
      </c>
      <c r="D72" s="262" t="s">
        <v>39</v>
      </c>
      <c r="E72" s="263" t="s">
        <v>12382</v>
      </c>
      <c r="F72" s="263"/>
      <c r="G72" s="263"/>
      <c r="H72" s="260" t="s">
        <v>5508</v>
      </c>
      <c r="I72" s="260" t="s">
        <v>5990</v>
      </c>
      <c r="J72" s="326" t="s">
        <v>12614</v>
      </c>
      <c r="K72" s="264" t="s">
        <v>16672</v>
      </c>
      <c r="L72" s="259" t="s">
        <v>1308</v>
      </c>
      <c r="M72" s="259" t="s">
        <v>10515</v>
      </c>
      <c r="N72" s="259" t="s">
        <v>10488</v>
      </c>
      <c r="O72" s="266" t="str">
        <f t="shared" ca="1" si="2"/>
        <v>0 tahun, 8 bulan, 13 hari</v>
      </c>
      <c r="P72" s="331">
        <f t="shared" ca="1" si="3"/>
        <v>256</v>
      </c>
    </row>
    <row r="73" spans="1:16" ht="40.799999999999997" x14ac:dyDescent="0.7">
      <c r="A73" s="259">
        <v>72</v>
      </c>
      <c r="B73" s="269" t="s">
        <v>12356</v>
      </c>
      <c r="C73" s="261">
        <v>46048</v>
      </c>
      <c r="D73" s="262" t="s">
        <v>39</v>
      </c>
      <c r="E73" s="263" t="s">
        <v>12383</v>
      </c>
      <c r="F73" s="263"/>
      <c r="G73" s="263"/>
      <c r="H73" s="260" t="s">
        <v>5508</v>
      </c>
      <c r="I73" s="260" t="s">
        <v>5990</v>
      </c>
      <c r="J73" s="326" t="s">
        <v>12614</v>
      </c>
      <c r="K73" s="264" t="s">
        <v>16672</v>
      </c>
      <c r="L73" s="259" t="s">
        <v>1308</v>
      </c>
      <c r="M73" s="259" t="s">
        <v>10515</v>
      </c>
      <c r="N73" s="259" t="s">
        <v>10488</v>
      </c>
      <c r="O73" s="266" t="str">
        <f t="shared" ca="1" si="2"/>
        <v>0 tahun, 8 bulan, 13 hari</v>
      </c>
      <c r="P73" s="331">
        <f t="shared" ca="1" si="3"/>
        <v>256</v>
      </c>
    </row>
    <row r="74" spans="1:16" ht="40.799999999999997" x14ac:dyDescent="0.7">
      <c r="A74" s="259">
        <v>73</v>
      </c>
      <c r="B74" s="269" t="s">
        <v>12357</v>
      </c>
      <c r="C74" s="261">
        <v>46049</v>
      </c>
      <c r="D74" s="262" t="s">
        <v>39</v>
      </c>
      <c r="E74" s="263" t="s">
        <v>12384</v>
      </c>
      <c r="F74" s="263"/>
      <c r="G74" s="263"/>
      <c r="H74" s="260" t="s">
        <v>5508</v>
      </c>
      <c r="I74" s="260" t="s">
        <v>5990</v>
      </c>
      <c r="J74" s="326" t="s">
        <v>12614</v>
      </c>
      <c r="K74" s="264" t="s">
        <v>16672</v>
      </c>
      <c r="L74" s="259" t="s">
        <v>1308</v>
      </c>
      <c r="M74" s="259" t="s">
        <v>11545</v>
      </c>
      <c r="N74" s="259" t="s">
        <v>5604</v>
      </c>
      <c r="O74" s="266" t="str">
        <f t="shared" ca="1" si="2"/>
        <v>0 tahun, 8 bulan, 12 hari</v>
      </c>
      <c r="P74" s="331">
        <f t="shared" ca="1" si="3"/>
        <v>255</v>
      </c>
    </row>
    <row r="75" spans="1:16" ht="61.2" x14ac:dyDescent="0.7">
      <c r="A75" s="259">
        <v>74</v>
      </c>
      <c r="B75" s="269" t="s">
        <v>12358</v>
      </c>
      <c r="C75" s="261">
        <v>46049</v>
      </c>
      <c r="D75" s="262" t="s">
        <v>39</v>
      </c>
      <c r="E75" s="263" t="s">
        <v>12385</v>
      </c>
      <c r="F75" s="263"/>
      <c r="G75" s="263"/>
      <c r="H75" s="260" t="s">
        <v>5508</v>
      </c>
      <c r="I75" s="260" t="s">
        <v>3191</v>
      </c>
      <c r="J75" s="326" t="s">
        <v>12614</v>
      </c>
      <c r="K75" s="264" t="s">
        <v>16672</v>
      </c>
      <c r="L75" s="259" t="s">
        <v>1308</v>
      </c>
      <c r="M75" s="259" t="s">
        <v>11545</v>
      </c>
      <c r="N75" s="259" t="s">
        <v>11722</v>
      </c>
      <c r="O75" s="266" t="str">
        <f t="shared" ca="1" si="2"/>
        <v>0 tahun, 8 bulan, 12 hari</v>
      </c>
      <c r="P75" s="331">
        <f t="shared" ca="1" si="3"/>
        <v>255</v>
      </c>
    </row>
    <row r="76" spans="1:16" ht="40.799999999999997" x14ac:dyDescent="0.7">
      <c r="A76" s="259">
        <v>75</v>
      </c>
      <c r="B76" s="269" t="s">
        <v>12359</v>
      </c>
      <c r="C76" s="261">
        <v>46049</v>
      </c>
      <c r="D76" s="262" t="s">
        <v>11788</v>
      </c>
      <c r="E76" s="263" t="s">
        <v>12386</v>
      </c>
      <c r="F76" s="263"/>
      <c r="G76" s="263"/>
      <c r="H76" s="260" t="s">
        <v>5508</v>
      </c>
      <c r="I76" s="260" t="s">
        <v>7640</v>
      </c>
      <c r="J76" s="326" t="s">
        <v>12614</v>
      </c>
      <c r="K76" s="264" t="s">
        <v>16672</v>
      </c>
      <c r="L76" s="259" t="s">
        <v>1308</v>
      </c>
      <c r="M76" s="259" t="s">
        <v>10515</v>
      </c>
      <c r="N76" s="259" t="s">
        <v>10488</v>
      </c>
      <c r="O76" s="266" t="str">
        <f t="shared" ca="1" si="2"/>
        <v>0 tahun, 8 bulan, 12 hari</v>
      </c>
      <c r="P76" s="331">
        <f t="shared" ca="1" si="3"/>
        <v>255</v>
      </c>
    </row>
    <row r="77" spans="1:16" ht="40.799999999999997" x14ac:dyDescent="0.7">
      <c r="A77" s="259">
        <v>76</v>
      </c>
      <c r="B77" s="269" t="s">
        <v>12360</v>
      </c>
      <c r="C77" s="261">
        <v>46049</v>
      </c>
      <c r="D77" s="262" t="s">
        <v>39</v>
      </c>
      <c r="E77" s="263" t="s">
        <v>12387</v>
      </c>
      <c r="F77" s="263"/>
      <c r="G77" s="263"/>
      <c r="H77" s="260" t="s">
        <v>5508</v>
      </c>
      <c r="I77" s="260" t="s">
        <v>7640</v>
      </c>
      <c r="J77" s="326" t="s">
        <v>12614</v>
      </c>
      <c r="K77" s="264" t="s">
        <v>16672</v>
      </c>
      <c r="L77" s="259" t="s">
        <v>1308</v>
      </c>
      <c r="M77" s="259" t="s">
        <v>10515</v>
      </c>
      <c r="N77" s="259" t="s">
        <v>10488</v>
      </c>
      <c r="O77" s="266" t="str">
        <f t="shared" ca="1" si="2"/>
        <v>0 tahun, 8 bulan, 12 hari</v>
      </c>
      <c r="P77" s="331">
        <f t="shared" ca="1" si="3"/>
        <v>255</v>
      </c>
    </row>
    <row r="78" spans="1:16" ht="40.799999999999997" x14ac:dyDescent="0.7">
      <c r="A78" s="259">
        <v>77</v>
      </c>
      <c r="B78" s="269" t="s">
        <v>12361</v>
      </c>
      <c r="C78" s="261">
        <v>46050</v>
      </c>
      <c r="D78" s="262" t="s">
        <v>39</v>
      </c>
      <c r="E78" s="263" t="s">
        <v>12388</v>
      </c>
      <c r="F78" s="263"/>
      <c r="G78" s="263"/>
      <c r="H78" s="260" t="s">
        <v>5508</v>
      </c>
      <c r="I78" s="260" t="s">
        <v>5989</v>
      </c>
      <c r="J78" s="326" t="s">
        <v>12614</v>
      </c>
      <c r="K78" s="264" t="s">
        <v>16672</v>
      </c>
      <c r="L78" s="259" t="s">
        <v>1308</v>
      </c>
      <c r="M78" s="259" t="s">
        <v>11545</v>
      </c>
      <c r="N78" s="259" t="s">
        <v>5604</v>
      </c>
      <c r="O78" s="266" t="str">
        <f t="shared" ca="1" si="2"/>
        <v>0 tahun, 8 bulan, 11 hari</v>
      </c>
      <c r="P78" s="331">
        <f t="shared" ca="1" si="3"/>
        <v>254</v>
      </c>
    </row>
    <row r="79" spans="1:16" ht="61.2" x14ac:dyDescent="0.7">
      <c r="A79" s="259">
        <v>78</v>
      </c>
      <c r="B79" s="269" t="s">
        <v>12362</v>
      </c>
      <c r="C79" s="261">
        <v>46050</v>
      </c>
      <c r="D79" s="262" t="s">
        <v>11726</v>
      </c>
      <c r="E79" s="263" t="s">
        <v>12386</v>
      </c>
      <c r="F79" s="263"/>
      <c r="G79" s="263"/>
      <c r="H79" s="260" t="s">
        <v>5508</v>
      </c>
      <c r="I79" s="260" t="s">
        <v>7640</v>
      </c>
      <c r="J79" s="326" t="s">
        <v>12614</v>
      </c>
      <c r="K79" s="264" t="s">
        <v>16672</v>
      </c>
      <c r="L79" s="259" t="s">
        <v>1308</v>
      </c>
      <c r="M79" s="259" t="s">
        <v>10515</v>
      </c>
      <c r="N79" s="259" t="s">
        <v>10488</v>
      </c>
      <c r="O79" s="266" t="str">
        <f t="shared" ca="1" si="2"/>
        <v>0 tahun, 8 bulan, 11 hari</v>
      </c>
      <c r="P79" s="331">
        <f t="shared" ca="1" si="3"/>
        <v>254</v>
      </c>
    </row>
    <row r="80" spans="1:16" ht="81.599999999999994" x14ac:dyDescent="0.7">
      <c r="A80" s="259">
        <v>79</v>
      </c>
      <c r="B80" s="269" t="s">
        <v>12482</v>
      </c>
      <c r="C80" s="261">
        <v>46050</v>
      </c>
      <c r="D80" s="262" t="s">
        <v>39</v>
      </c>
      <c r="E80" s="263" t="s">
        <v>12538</v>
      </c>
      <c r="F80" s="263"/>
      <c r="G80" s="263"/>
      <c r="H80" s="260" t="s">
        <v>5508</v>
      </c>
      <c r="I80" s="260" t="s">
        <v>5990</v>
      </c>
      <c r="J80" s="326" t="s">
        <v>12614</v>
      </c>
      <c r="K80" s="260" t="s">
        <v>16672</v>
      </c>
      <c r="L80" s="259" t="s">
        <v>1308</v>
      </c>
      <c r="M80" s="259" t="s">
        <v>11545</v>
      </c>
      <c r="N80" s="259" t="s">
        <v>5481</v>
      </c>
      <c r="O80" s="266" t="str">
        <f t="shared" ref="O80:O136" ca="1" si="4">DATEDIF(C80,$R$1,"Y")&amp;" tahun, "&amp;DATEDIF(C80,$R$1,"YM")&amp;" bulan, "&amp;DATEDIF(C80,$R$1,"MD")&amp;" hari"</f>
        <v>0 tahun, 8 bulan, 11 hari</v>
      </c>
      <c r="P80" s="331">
        <f t="shared" ref="P80:P136" ca="1" si="5">TODAY()-C80</f>
        <v>254</v>
      </c>
    </row>
    <row r="81" spans="1:16" ht="40.799999999999997" x14ac:dyDescent="0.7">
      <c r="A81" s="259">
        <v>80</v>
      </c>
      <c r="B81" s="269" t="s">
        <v>12483</v>
      </c>
      <c r="C81" s="261">
        <v>46050</v>
      </c>
      <c r="D81" s="262" t="s">
        <v>39</v>
      </c>
      <c r="E81" s="263" t="s">
        <v>12539</v>
      </c>
      <c r="F81" s="263"/>
      <c r="G81" s="263"/>
      <c r="H81" s="260" t="s">
        <v>5508</v>
      </c>
      <c r="I81" s="260" t="s">
        <v>7640</v>
      </c>
      <c r="J81" s="326" t="s">
        <v>12614</v>
      </c>
      <c r="K81" s="260" t="s">
        <v>16672</v>
      </c>
      <c r="L81" s="259" t="s">
        <v>1308</v>
      </c>
      <c r="M81" s="259" t="s">
        <v>11545</v>
      </c>
      <c r="N81" s="259" t="s">
        <v>8067</v>
      </c>
      <c r="O81" s="266" t="str">
        <f t="shared" ca="1" si="4"/>
        <v>0 tahun, 8 bulan, 11 hari</v>
      </c>
      <c r="P81" s="331">
        <f t="shared" ca="1" si="5"/>
        <v>254</v>
      </c>
    </row>
    <row r="82" spans="1:16" ht="40.799999999999997" x14ac:dyDescent="0.7">
      <c r="A82" s="259">
        <v>81</v>
      </c>
      <c r="B82" s="269" t="s">
        <v>12484</v>
      </c>
      <c r="C82" s="261">
        <v>46050</v>
      </c>
      <c r="D82" s="262" t="s">
        <v>39</v>
      </c>
      <c r="E82" s="263" t="s">
        <v>12540</v>
      </c>
      <c r="F82" s="263"/>
      <c r="G82" s="263"/>
      <c r="H82" s="260" t="s">
        <v>5508</v>
      </c>
      <c r="I82" s="260" t="s">
        <v>7640</v>
      </c>
      <c r="J82" s="326" t="s">
        <v>12614</v>
      </c>
      <c r="K82" s="260" t="s">
        <v>16672</v>
      </c>
      <c r="L82" s="259" t="s">
        <v>1308</v>
      </c>
      <c r="M82" s="259" t="s">
        <v>11545</v>
      </c>
      <c r="N82" s="259" t="s">
        <v>8067</v>
      </c>
      <c r="O82" s="266" t="str">
        <f t="shared" ca="1" si="4"/>
        <v>0 tahun, 8 bulan, 11 hari</v>
      </c>
      <c r="P82" s="331">
        <f t="shared" ca="1" si="5"/>
        <v>254</v>
      </c>
    </row>
    <row r="83" spans="1:16" ht="40.799999999999997" x14ac:dyDescent="0.7">
      <c r="A83" s="259">
        <v>82</v>
      </c>
      <c r="B83" s="269" t="s">
        <v>12485</v>
      </c>
      <c r="C83" s="261">
        <v>46050</v>
      </c>
      <c r="D83" s="262" t="s">
        <v>12541</v>
      </c>
      <c r="E83" s="263" t="s">
        <v>12542</v>
      </c>
      <c r="F83" s="263"/>
      <c r="G83" s="263"/>
      <c r="H83" s="260" t="s">
        <v>5508</v>
      </c>
      <c r="I83" s="260" t="s">
        <v>5989</v>
      </c>
      <c r="J83" s="326" t="s">
        <v>12614</v>
      </c>
      <c r="K83" s="260" t="s">
        <v>16672</v>
      </c>
      <c r="L83" s="259" t="s">
        <v>1308</v>
      </c>
      <c r="M83" s="259" t="s">
        <v>10515</v>
      </c>
      <c r="N83" s="259" t="s">
        <v>10488</v>
      </c>
      <c r="O83" s="266" t="str">
        <f t="shared" ca="1" si="4"/>
        <v>0 tahun, 8 bulan, 11 hari</v>
      </c>
      <c r="P83" s="331">
        <f t="shared" ca="1" si="5"/>
        <v>254</v>
      </c>
    </row>
    <row r="84" spans="1:16" ht="61.2" x14ac:dyDescent="0.7">
      <c r="A84" s="259">
        <v>83</v>
      </c>
      <c r="B84" s="269" t="s">
        <v>12486</v>
      </c>
      <c r="C84" s="261">
        <v>46050</v>
      </c>
      <c r="D84" s="262" t="s">
        <v>39</v>
      </c>
      <c r="E84" s="263" t="s">
        <v>12543</v>
      </c>
      <c r="F84" s="263"/>
      <c r="G84" s="263"/>
      <c r="H84" s="260" t="s">
        <v>5508</v>
      </c>
      <c r="I84" s="260" t="s">
        <v>5989</v>
      </c>
      <c r="J84" s="262" t="s">
        <v>9844</v>
      </c>
      <c r="K84" s="264" t="s">
        <v>16672</v>
      </c>
      <c r="L84" s="259" t="s">
        <v>1308</v>
      </c>
      <c r="M84" s="259" t="s">
        <v>10720</v>
      </c>
      <c r="N84" s="260" t="s">
        <v>9788</v>
      </c>
      <c r="O84" s="266" t="str">
        <f t="shared" ca="1" si="4"/>
        <v>0 tahun, 8 bulan, 11 hari</v>
      </c>
      <c r="P84" s="331">
        <f t="shared" ca="1" si="5"/>
        <v>254</v>
      </c>
    </row>
    <row r="85" spans="1:16" ht="61.2" x14ac:dyDescent="0.7">
      <c r="A85" s="259">
        <v>84</v>
      </c>
      <c r="B85" s="269" t="s">
        <v>12487</v>
      </c>
      <c r="C85" s="261">
        <v>46051</v>
      </c>
      <c r="D85" s="262" t="s">
        <v>39</v>
      </c>
      <c r="E85" s="263" t="s">
        <v>12544</v>
      </c>
      <c r="F85" s="263"/>
      <c r="G85" s="263"/>
      <c r="H85" s="260" t="s">
        <v>5508</v>
      </c>
      <c r="I85" s="260" t="s">
        <v>5990</v>
      </c>
      <c r="J85" s="326" t="s">
        <v>12614</v>
      </c>
      <c r="K85" s="260" t="s">
        <v>16672</v>
      </c>
      <c r="L85" s="259" t="s">
        <v>1308</v>
      </c>
      <c r="M85" s="259" t="s">
        <v>11545</v>
      </c>
      <c r="N85" s="259" t="s">
        <v>5481</v>
      </c>
      <c r="O85" s="266" t="str">
        <f t="shared" ca="1" si="4"/>
        <v>0 tahun, 8 bulan, 10 hari</v>
      </c>
      <c r="P85" s="331">
        <f t="shared" ca="1" si="5"/>
        <v>253</v>
      </c>
    </row>
    <row r="86" spans="1:16" ht="61.2" x14ac:dyDescent="0.7">
      <c r="A86" s="259">
        <v>85</v>
      </c>
      <c r="B86" s="269" t="s">
        <v>12488</v>
      </c>
      <c r="C86" s="261">
        <v>46051</v>
      </c>
      <c r="D86" s="262" t="s">
        <v>39</v>
      </c>
      <c r="E86" s="263" t="s">
        <v>12545</v>
      </c>
      <c r="F86" s="263"/>
      <c r="G86" s="263"/>
      <c r="H86" s="260" t="s">
        <v>5508</v>
      </c>
      <c r="I86" s="260" t="s">
        <v>5990</v>
      </c>
      <c r="J86" s="326" t="s">
        <v>12614</v>
      </c>
      <c r="K86" s="260" t="s">
        <v>16672</v>
      </c>
      <c r="L86" s="259" t="s">
        <v>1308</v>
      </c>
      <c r="M86" s="259" t="s">
        <v>11545</v>
      </c>
      <c r="N86" s="259" t="s">
        <v>5481</v>
      </c>
      <c r="O86" s="266" t="str">
        <f t="shared" ca="1" si="4"/>
        <v>0 tahun, 8 bulan, 10 hari</v>
      </c>
      <c r="P86" s="331">
        <f t="shared" ca="1" si="5"/>
        <v>253</v>
      </c>
    </row>
    <row r="87" spans="1:16" ht="61.2" x14ac:dyDescent="0.7">
      <c r="A87" s="259">
        <v>86</v>
      </c>
      <c r="B87" s="269" t="s">
        <v>12489</v>
      </c>
      <c r="C87" s="261">
        <v>46051</v>
      </c>
      <c r="D87" s="262" t="s">
        <v>39</v>
      </c>
      <c r="E87" s="263" t="s">
        <v>12546</v>
      </c>
      <c r="F87" s="263"/>
      <c r="G87" s="263"/>
      <c r="H87" s="260" t="s">
        <v>5508</v>
      </c>
      <c r="I87" s="260" t="s">
        <v>5989</v>
      </c>
      <c r="J87" s="262" t="s">
        <v>9844</v>
      </c>
      <c r="K87" s="264" t="s">
        <v>16672</v>
      </c>
      <c r="L87" s="259" t="s">
        <v>1308</v>
      </c>
      <c r="M87" s="259" t="s">
        <v>10720</v>
      </c>
      <c r="N87" s="260" t="s">
        <v>9788</v>
      </c>
      <c r="O87" s="266" t="str">
        <f t="shared" ca="1" si="4"/>
        <v>0 tahun, 8 bulan, 10 hari</v>
      </c>
      <c r="P87" s="331">
        <f t="shared" ca="1" si="5"/>
        <v>253</v>
      </c>
    </row>
    <row r="88" spans="1:16" x14ac:dyDescent="0.7">
      <c r="A88" s="259">
        <v>87</v>
      </c>
      <c r="B88" s="269" t="s">
        <v>12490</v>
      </c>
      <c r="C88" s="261">
        <v>46052</v>
      </c>
      <c r="D88" s="262" t="s">
        <v>39</v>
      </c>
      <c r="E88" s="263" t="s">
        <v>12547</v>
      </c>
      <c r="F88" s="263"/>
      <c r="G88" s="263"/>
      <c r="H88" s="260" t="s">
        <v>5985</v>
      </c>
      <c r="I88" s="260" t="s">
        <v>5985</v>
      </c>
      <c r="J88" s="262" t="s">
        <v>12621</v>
      </c>
      <c r="K88" s="260" t="s">
        <v>16672</v>
      </c>
      <c r="L88" s="259" t="s">
        <v>1308</v>
      </c>
      <c r="M88" s="259" t="s">
        <v>1072</v>
      </c>
      <c r="N88" s="259" t="s">
        <v>1191</v>
      </c>
      <c r="O88" s="266" t="str">
        <f t="shared" ca="1" si="4"/>
        <v>0 tahun, 8 bulan, 9 hari</v>
      </c>
      <c r="P88" s="331">
        <f t="shared" ca="1" si="5"/>
        <v>252</v>
      </c>
    </row>
    <row r="89" spans="1:16" ht="61.2" x14ac:dyDescent="0.7">
      <c r="A89" s="259">
        <v>88</v>
      </c>
      <c r="B89" s="269" t="s">
        <v>12491</v>
      </c>
      <c r="C89" s="261">
        <v>46052</v>
      </c>
      <c r="D89" s="262" t="s">
        <v>12379</v>
      </c>
      <c r="E89" s="263" t="s">
        <v>12548</v>
      </c>
      <c r="F89" s="263"/>
      <c r="G89" s="263"/>
      <c r="H89" s="260" t="s">
        <v>5508</v>
      </c>
      <c r="I89" s="260" t="s">
        <v>5508</v>
      </c>
      <c r="J89" s="262" t="s">
        <v>12614</v>
      </c>
      <c r="K89" s="260" t="s">
        <v>16672</v>
      </c>
      <c r="L89" s="259" t="s">
        <v>1308</v>
      </c>
      <c r="M89" s="259" t="s">
        <v>10300</v>
      </c>
      <c r="N89" s="259" t="s">
        <v>1071</v>
      </c>
      <c r="O89" s="266" t="str">
        <f t="shared" ca="1" si="4"/>
        <v>0 tahun, 8 bulan, 9 hari</v>
      </c>
      <c r="P89" s="331">
        <f t="shared" ca="1" si="5"/>
        <v>252</v>
      </c>
    </row>
    <row r="90" spans="1:16" ht="61.2" x14ac:dyDescent="0.7">
      <c r="A90" s="259">
        <v>89</v>
      </c>
      <c r="B90" s="269" t="s">
        <v>12492</v>
      </c>
      <c r="C90" s="261">
        <v>46052</v>
      </c>
      <c r="D90" s="262" t="s">
        <v>39</v>
      </c>
      <c r="E90" s="263" t="s">
        <v>12549</v>
      </c>
      <c r="F90" s="263"/>
      <c r="G90" s="263"/>
      <c r="H90" s="260" t="s">
        <v>5508</v>
      </c>
      <c r="I90" s="260" t="s">
        <v>5989</v>
      </c>
      <c r="J90" s="262" t="s">
        <v>9844</v>
      </c>
      <c r="K90" s="264" t="s">
        <v>16672</v>
      </c>
      <c r="L90" s="259" t="s">
        <v>1308</v>
      </c>
      <c r="M90" s="259" t="s">
        <v>10720</v>
      </c>
      <c r="N90" s="260" t="s">
        <v>9788</v>
      </c>
      <c r="O90" s="266" t="str">
        <f t="shared" ca="1" si="4"/>
        <v>0 tahun, 8 bulan, 9 hari</v>
      </c>
      <c r="P90" s="331">
        <f t="shared" ca="1" si="5"/>
        <v>252</v>
      </c>
    </row>
    <row r="91" spans="1:16" ht="40.799999999999997" x14ac:dyDescent="0.7">
      <c r="A91" s="259">
        <v>90</v>
      </c>
      <c r="B91" s="269" t="s">
        <v>12493</v>
      </c>
      <c r="C91" s="261">
        <v>46053</v>
      </c>
      <c r="D91" s="262" t="s">
        <v>39</v>
      </c>
      <c r="E91" s="263" t="s">
        <v>12550</v>
      </c>
      <c r="F91" s="263"/>
      <c r="G91" s="263"/>
      <c r="H91" s="260" t="s">
        <v>5508</v>
      </c>
      <c r="I91" s="260" t="s">
        <v>3191</v>
      </c>
      <c r="J91" s="326" t="s">
        <v>12614</v>
      </c>
      <c r="K91" s="260" t="s">
        <v>16672</v>
      </c>
      <c r="L91" s="259" t="s">
        <v>1308</v>
      </c>
      <c r="M91" s="259" t="s">
        <v>11545</v>
      </c>
      <c r="N91" s="259" t="s">
        <v>11722</v>
      </c>
      <c r="O91" s="266" t="str">
        <f t="shared" ca="1" si="4"/>
        <v>0 tahun, 8 bulan, 8 hari</v>
      </c>
      <c r="P91" s="331">
        <f t="shared" ca="1" si="5"/>
        <v>251</v>
      </c>
    </row>
    <row r="92" spans="1:16" ht="40.799999999999997" x14ac:dyDescent="0.7">
      <c r="A92" s="259">
        <v>91</v>
      </c>
      <c r="B92" s="269" t="s">
        <v>12494</v>
      </c>
      <c r="C92" s="261">
        <v>46055</v>
      </c>
      <c r="D92" s="262" t="s">
        <v>39</v>
      </c>
      <c r="E92" s="263" t="s">
        <v>12551</v>
      </c>
      <c r="F92" s="263"/>
      <c r="G92" s="263"/>
      <c r="H92" s="260" t="s">
        <v>5508</v>
      </c>
      <c r="I92" s="260" t="s">
        <v>3200</v>
      </c>
      <c r="J92" s="262" t="s">
        <v>12612</v>
      </c>
      <c r="K92" s="260" t="s">
        <v>16672</v>
      </c>
      <c r="L92" s="259" t="s">
        <v>1308</v>
      </c>
      <c r="M92" s="259" t="s">
        <v>10661</v>
      </c>
      <c r="N92" s="259" t="s">
        <v>15552</v>
      </c>
      <c r="O92" s="266" t="str">
        <f t="shared" ca="1" si="4"/>
        <v>0 tahun, 8 bulan, 7 hari</v>
      </c>
      <c r="P92" s="331">
        <f t="shared" ca="1" si="5"/>
        <v>249</v>
      </c>
    </row>
    <row r="93" spans="1:16" ht="40.799999999999997" x14ac:dyDescent="0.7">
      <c r="A93" s="259">
        <v>92</v>
      </c>
      <c r="B93" s="269" t="s">
        <v>12495</v>
      </c>
      <c r="C93" s="261">
        <v>46055</v>
      </c>
      <c r="D93" s="262" t="s">
        <v>39</v>
      </c>
      <c r="E93" s="263" t="s">
        <v>12552</v>
      </c>
      <c r="F93" s="263"/>
      <c r="G93" s="263"/>
      <c r="H93" s="260" t="s">
        <v>5508</v>
      </c>
      <c r="I93" s="260" t="s">
        <v>3189</v>
      </c>
      <c r="J93" s="262" t="s">
        <v>12612</v>
      </c>
      <c r="K93" s="260" t="s">
        <v>16672</v>
      </c>
      <c r="L93" s="259" t="s">
        <v>1308</v>
      </c>
      <c r="M93" s="259" t="s">
        <v>1175</v>
      </c>
      <c r="N93" s="259" t="s">
        <v>1176</v>
      </c>
      <c r="O93" s="266" t="str">
        <f t="shared" ca="1" si="4"/>
        <v>0 tahun, 8 bulan, 7 hari</v>
      </c>
      <c r="P93" s="331">
        <f t="shared" ca="1" si="5"/>
        <v>249</v>
      </c>
    </row>
    <row r="94" spans="1:16" ht="61.2" x14ac:dyDescent="0.7">
      <c r="A94" s="259">
        <v>93</v>
      </c>
      <c r="B94" s="269" t="s">
        <v>12496</v>
      </c>
      <c r="C94" s="261">
        <v>46055</v>
      </c>
      <c r="D94" s="262" t="s">
        <v>39</v>
      </c>
      <c r="E94" s="263" t="s">
        <v>12553</v>
      </c>
      <c r="F94" s="263"/>
      <c r="G94" s="263"/>
      <c r="H94" s="260" t="s">
        <v>5508</v>
      </c>
      <c r="I94" s="260" t="s">
        <v>5989</v>
      </c>
      <c r="J94" s="262" t="s">
        <v>9844</v>
      </c>
      <c r="K94" s="264" t="s">
        <v>16672</v>
      </c>
      <c r="L94" s="259" t="s">
        <v>1308</v>
      </c>
      <c r="M94" s="259" t="s">
        <v>10720</v>
      </c>
      <c r="N94" s="260" t="s">
        <v>9788</v>
      </c>
      <c r="O94" s="266" t="str">
        <f t="shared" ca="1" si="4"/>
        <v>0 tahun, 8 bulan, 7 hari</v>
      </c>
      <c r="P94" s="331">
        <f t="shared" ca="1" si="5"/>
        <v>249</v>
      </c>
    </row>
    <row r="95" spans="1:16" ht="40.799999999999997" x14ac:dyDescent="0.7">
      <c r="A95" s="259">
        <v>94</v>
      </c>
      <c r="B95" s="269" t="s">
        <v>12497</v>
      </c>
      <c r="C95" s="261">
        <v>46056</v>
      </c>
      <c r="D95" s="262" t="s">
        <v>12554</v>
      </c>
      <c r="E95" s="263" t="s">
        <v>12555</v>
      </c>
      <c r="F95" s="263"/>
      <c r="G95" s="263"/>
      <c r="H95" s="260" t="s">
        <v>5508</v>
      </c>
      <c r="I95" s="260" t="s">
        <v>5989</v>
      </c>
      <c r="J95" s="326" t="s">
        <v>12614</v>
      </c>
      <c r="K95" s="260" t="s">
        <v>16672</v>
      </c>
      <c r="L95" s="259" t="s">
        <v>1308</v>
      </c>
      <c r="M95" s="259" t="s">
        <v>10515</v>
      </c>
      <c r="N95" s="259" t="s">
        <v>10488</v>
      </c>
      <c r="O95" s="266" t="str">
        <f t="shared" ca="1" si="4"/>
        <v>0 tahun, 8 bulan, 6 hari</v>
      </c>
      <c r="P95" s="331">
        <f t="shared" ca="1" si="5"/>
        <v>248</v>
      </c>
    </row>
    <row r="96" spans="1:16" x14ac:dyDescent="0.7">
      <c r="A96" s="259">
        <v>95</v>
      </c>
      <c r="B96" s="269" t="s">
        <v>12498</v>
      </c>
      <c r="C96" s="261">
        <v>46056</v>
      </c>
      <c r="D96" s="262" t="s">
        <v>39</v>
      </c>
      <c r="E96" s="263" t="s">
        <v>12556</v>
      </c>
      <c r="F96" s="263"/>
      <c r="G96" s="263"/>
      <c r="H96" s="260" t="s">
        <v>5508</v>
      </c>
      <c r="I96" s="260" t="s">
        <v>3191</v>
      </c>
      <c r="J96" s="326" t="s">
        <v>12614</v>
      </c>
      <c r="K96" s="260" t="s">
        <v>16672</v>
      </c>
      <c r="L96" s="259" t="s">
        <v>1308</v>
      </c>
      <c r="M96" s="259" t="s">
        <v>11545</v>
      </c>
      <c r="N96" s="259" t="s">
        <v>11722</v>
      </c>
      <c r="O96" s="266" t="str">
        <f t="shared" ca="1" si="4"/>
        <v>0 tahun, 8 bulan, 6 hari</v>
      </c>
      <c r="P96" s="331">
        <f t="shared" ca="1" si="5"/>
        <v>248</v>
      </c>
    </row>
    <row r="97" spans="1:16" ht="40.799999999999997" x14ac:dyDescent="0.7">
      <c r="A97" s="259">
        <v>96</v>
      </c>
      <c r="B97" s="269" t="s">
        <v>12499</v>
      </c>
      <c r="C97" s="261">
        <v>46056</v>
      </c>
      <c r="D97" s="262" t="s">
        <v>39</v>
      </c>
      <c r="E97" s="263" t="s">
        <v>12557</v>
      </c>
      <c r="F97" s="263"/>
      <c r="G97" s="263"/>
      <c r="H97" s="260" t="s">
        <v>1079</v>
      </c>
      <c r="I97" s="260" t="s">
        <v>7756</v>
      </c>
      <c r="J97" s="326" t="s">
        <v>12603</v>
      </c>
      <c r="K97" s="260" t="s">
        <v>16672</v>
      </c>
      <c r="L97" s="259" t="s">
        <v>1308</v>
      </c>
      <c r="M97" s="259" t="s">
        <v>1168</v>
      </c>
      <c r="N97" s="259" t="s">
        <v>4425</v>
      </c>
      <c r="O97" s="266" t="str">
        <f t="shared" ca="1" si="4"/>
        <v>0 tahun, 8 bulan, 6 hari</v>
      </c>
      <c r="P97" s="331">
        <f t="shared" ca="1" si="5"/>
        <v>248</v>
      </c>
    </row>
    <row r="98" spans="1:16" ht="40.799999999999997" x14ac:dyDescent="0.7">
      <c r="A98" s="259">
        <v>97</v>
      </c>
      <c r="B98" s="269" t="s">
        <v>12500</v>
      </c>
      <c r="C98" s="261">
        <v>46056</v>
      </c>
      <c r="D98" s="262" t="s">
        <v>39</v>
      </c>
      <c r="E98" s="263" t="s">
        <v>12558</v>
      </c>
      <c r="F98" s="263"/>
      <c r="G98" s="263"/>
      <c r="H98" s="260" t="s">
        <v>5508</v>
      </c>
      <c r="I98" s="260" t="s">
        <v>5990</v>
      </c>
      <c r="J98" s="262" t="s">
        <v>12614</v>
      </c>
      <c r="K98" s="260" t="s">
        <v>16672</v>
      </c>
      <c r="L98" s="259" t="s">
        <v>1308</v>
      </c>
      <c r="M98" s="259" t="s">
        <v>11545</v>
      </c>
      <c r="N98" s="259" t="s">
        <v>5481</v>
      </c>
      <c r="O98" s="266" t="str">
        <f t="shared" ca="1" si="4"/>
        <v>0 tahun, 8 bulan, 6 hari</v>
      </c>
      <c r="P98" s="331">
        <f t="shared" ca="1" si="5"/>
        <v>248</v>
      </c>
    </row>
    <row r="99" spans="1:16" ht="61.2" x14ac:dyDescent="0.7">
      <c r="A99" s="259">
        <v>98</v>
      </c>
      <c r="B99" s="269" t="s">
        <v>12501</v>
      </c>
      <c r="C99" s="261">
        <v>46056</v>
      </c>
      <c r="D99" s="262" t="s">
        <v>39</v>
      </c>
      <c r="E99" s="263" t="s">
        <v>12559</v>
      </c>
      <c r="F99" s="263"/>
      <c r="G99" s="263"/>
      <c r="H99" s="260" t="s">
        <v>5508</v>
      </c>
      <c r="I99" s="260" t="s">
        <v>5989</v>
      </c>
      <c r="J99" s="262" t="s">
        <v>9844</v>
      </c>
      <c r="K99" s="264" t="s">
        <v>16672</v>
      </c>
      <c r="L99" s="259" t="s">
        <v>1308</v>
      </c>
      <c r="M99" s="259" t="s">
        <v>10720</v>
      </c>
      <c r="N99" s="260" t="s">
        <v>9788</v>
      </c>
      <c r="O99" s="266" t="str">
        <f t="shared" ca="1" si="4"/>
        <v>0 tahun, 8 bulan, 6 hari</v>
      </c>
      <c r="P99" s="331">
        <f t="shared" ca="1" si="5"/>
        <v>248</v>
      </c>
    </row>
    <row r="100" spans="1:16" ht="61.2" x14ac:dyDescent="0.7">
      <c r="A100" s="259">
        <v>99</v>
      </c>
      <c r="B100" s="269" t="s">
        <v>12502</v>
      </c>
      <c r="C100" s="261">
        <v>46056</v>
      </c>
      <c r="D100" s="262" t="s">
        <v>39</v>
      </c>
      <c r="E100" s="263" t="s">
        <v>12560</v>
      </c>
      <c r="F100" s="263"/>
      <c r="G100" s="263" t="s">
        <v>15362</v>
      </c>
      <c r="H100" s="260" t="s">
        <v>5508</v>
      </c>
      <c r="I100" s="260" t="s">
        <v>3199</v>
      </c>
      <c r="J100" s="262" t="s">
        <v>1088</v>
      </c>
      <c r="K100" s="260" t="s">
        <v>16672</v>
      </c>
      <c r="L100" s="259" t="s">
        <v>1308</v>
      </c>
      <c r="M100" s="259" t="s">
        <v>1088</v>
      </c>
      <c r="N100" s="259" t="s">
        <v>1089</v>
      </c>
      <c r="O100" s="266" t="str">
        <f t="shared" ca="1" si="4"/>
        <v>0 tahun, 8 bulan, 6 hari</v>
      </c>
      <c r="P100" s="331">
        <f t="shared" ca="1" si="5"/>
        <v>248</v>
      </c>
    </row>
    <row r="101" spans="1:16" ht="40.799999999999997" x14ac:dyDescent="0.7">
      <c r="A101" s="259">
        <v>100</v>
      </c>
      <c r="B101" s="269" t="s">
        <v>12503</v>
      </c>
      <c r="C101" s="261">
        <v>46057</v>
      </c>
      <c r="D101" s="262" t="s">
        <v>39</v>
      </c>
      <c r="E101" s="263" t="s">
        <v>12561</v>
      </c>
      <c r="F101" s="263"/>
      <c r="G101" s="263" t="s">
        <v>15363</v>
      </c>
      <c r="H101" s="260" t="s">
        <v>5508</v>
      </c>
      <c r="I101" s="260" t="s">
        <v>5989</v>
      </c>
      <c r="J101" s="262" t="s">
        <v>9844</v>
      </c>
      <c r="K101" s="260" t="s">
        <v>16672</v>
      </c>
      <c r="L101" s="259" t="s">
        <v>1308</v>
      </c>
      <c r="M101" s="259" t="s">
        <v>10720</v>
      </c>
      <c r="N101" s="260" t="s">
        <v>9788</v>
      </c>
      <c r="O101" s="266" t="str">
        <f t="shared" ca="1" si="4"/>
        <v>0 tahun, 8 bulan, 5 hari</v>
      </c>
      <c r="P101" s="331">
        <f t="shared" ca="1" si="5"/>
        <v>247</v>
      </c>
    </row>
    <row r="102" spans="1:16" x14ac:dyDescent="0.7">
      <c r="A102" s="259">
        <v>101</v>
      </c>
      <c r="B102" s="269" t="s">
        <v>12504</v>
      </c>
      <c r="C102" s="261">
        <v>46057</v>
      </c>
      <c r="D102" s="262" t="s">
        <v>39</v>
      </c>
      <c r="E102" s="263" t="s">
        <v>12562</v>
      </c>
      <c r="F102" s="263"/>
      <c r="G102" s="263"/>
      <c r="H102" s="260" t="s">
        <v>5508</v>
      </c>
      <c r="I102" s="260" t="s">
        <v>5989</v>
      </c>
      <c r="J102" s="262" t="s">
        <v>9844</v>
      </c>
      <c r="K102" s="264" t="s">
        <v>16672</v>
      </c>
      <c r="L102" s="259" t="s">
        <v>1308</v>
      </c>
      <c r="M102" s="259" t="s">
        <v>10720</v>
      </c>
      <c r="N102" s="260" t="s">
        <v>9788</v>
      </c>
      <c r="O102" s="266" t="str">
        <f t="shared" ca="1" si="4"/>
        <v>0 tahun, 8 bulan, 5 hari</v>
      </c>
      <c r="P102" s="331">
        <f t="shared" ca="1" si="5"/>
        <v>247</v>
      </c>
    </row>
    <row r="103" spans="1:16" ht="81.599999999999994" x14ac:dyDescent="0.7">
      <c r="A103" s="259">
        <v>102</v>
      </c>
      <c r="B103" s="269" t="s">
        <v>12505</v>
      </c>
      <c r="C103" s="261">
        <v>46057</v>
      </c>
      <c r="D103" s="262" t="s">
        <v>39</v>
      </c>
      <c r="E103" s="263" t="s">
        <v>12563</v>
      </c>
      <c r="F103" s="263"/>
      <c r="G103" s="263" t="s">
        <v>15816</v>
      </c>
      <c r="H103" s="260" t="s">
        <v>5508</v>
      </c>
      <c r="I103" s="260" t="s">
        <v>5989</v>
      </c>
      <c r="J103" s="326" t="s">
        <v>12603</v>
      </c>
      <c r="K103" s="260" t="s">
        <v>16672</v>
      </c>
      <c r="L103" s="259" t="s">
        <v>1308</v>
      </c>
      <c r="M103" s="259" t="s">
        <v>10515</v>
      </c>
      <c r="N103" s="259" t="s">
        <v>10488</v>
      </c>
      <c r="O103" s="266" t="str">
        <f t="shared" ca="1" si="4"/>
        <v>0 tahun, 8 bulan, 5 hari</v>
      </c>
      <c r="P103" s="331">
        <f t="shared" ca="1" si="5"/>
        <v>247</v>
      </c>
    </row>
    <row r="104" spans="1:16" ht="81.599999999999994" x14ac:dyDescent="0.7">
      <c r="A104" s="259">
        <v>103</v>
      </c>
      <c r="B104" s="269" t="s">
        <v>15339</v>
      </c>
      <c r="C104" s="261">
        <v>46058</v>
      </c>
      <c r="D104" s="262" t="s">
        <v>39</v>
      </c>
      <c r="E104" s="263" t="s">
        <v>15340</v>
      </c>
      <c r="F104" s="263"/>
      <c r="G104" s="263" t="s">
        <v>15816</v>
      </c>
      <c r="H104" s="260" t="s">
        <v>5508</v>
      </c>
      <c r="I104" s="260" t="s">
        <v>5989</v>
      </c>
      <c r="J104" s="326" t="s">
        <v>12603</v>
      </c>
      <c r="K104" s="260" t="s">
        <v>16672</v>
      </c>
      <c r="L104" s="259" t="s">
        <v>1308</v>
      </c>
      <c r="M104" s="259" t="s">
        <v>10515</v>
      </c>
      <c r="N104" s="259" t="s">
        <v>10488</v>
      </c>
      <c r="O104" s="266" t="str">
        <f t="shared" ref="O104" ca="1" si="6">DATEDIF(C104,$R$1,"Y")&amp;" tahun, "&amp;DATEDIF(C104,$R$1,"YM")&amp;" bulan, "&amp;DATEDIF(C104,$R$1,"MD")&amp;" hari"</f>
        <v>0 tahun, 8 bulan, 4 hari</v>
      </c>
      <c r="P104" s="331">
        <f t="shared" ref="P104" ca="1" si="7">TODAY()-C104</f>
        <v>246</v>
      </c>
    </row>
    <row r="105" spans="1:16" ht="40.799999999999997" x14ac:dyDescent="0.7">
      <c r="A105" s="259">
        <v>104</v>
      </c>
      <c r="B105" s="269" t="s">
        <v>12506</v>
      </c>
      <c r="C105" s="261">
        <v>46057</v>
      </c>
      <c r="D105" s="262" t="s">
        <v>6928</v>
      </c>
      <c r="E105" s="263" t="s">
        <v>12564</v>
      </c>
      <c r="F105" s="263"/>
      <c r="G105" s="263"/>
      <c r="H105" s="260" t="s">
        <v>5508</v>
      </c>
      <c r="I105" s="260" t="s">
        <v>5989</v>
      </c>
      <c r="J105" s="262" t="s">
        <v>12614</v>
      </c>
      <c r="K105" s="260" t="s">
        <v>16672</v>
      </c>
      <c r="L105" s="259" t="s">
        <v>1308</v>
      </c>
      <c r="M105" s="259" t="s">
        <v>11545</v>
      </c>
      <c r="N105" s="259" t="s">
        <v>3230</v>
      </c>
      <c r="O105" s="266" t="str">
        <f t="shared" ca="1" si="4"/>
        <v>0 tahun, 8 bulan, 5 hari</v>
      </c>
      <c r="P105" s="331">
        <f t="shared" ca="1" si="5"/>
        <v>247</v>
      </c>
    </row>
    <row r="106" spans="1:16" ht="81.599999999999994" x14ac:dyDescent="0.7">
      <c r="A106" s="259">
        <v>105</v>
      </c>
      <c r="B106" s="269" t="s">
        <v>12507</v>
      </c>
      <c r="C106" s="261">
        <v>46057</v>
      </c>
      <c r="D106" s="262" t="s">
        <v>39</v>
      </c>
      <c r="E106" s="263" t="s">
        <v>12565</v>
      </c>
      <c r="F106" s="263"/>
      <c r="G106" s="263" t="s">
        <v>16976</v>
      </c>
      <c r="H106" s="260" t="s">
        <v>5508</v>
      </c>
      <c r="I106" s="260" t="s">
        <v>5990</v>
      </c>
      <c r="J106" s="262" t="s">
        <v>12614</v>
      </c>
      <c r="K106" s="260" t="s">
        <v>16672</v>
      </c>
      <c r="L106" s="259" t="s">
        <v>1184</v>
      </c>
      <c r="M106" s="259" t="s">
        <v>11545</v>
      </c>
      <c r="N106" s="259" t="s">
        <v>5481</v>
      </c>
      <c r="O106" s="266" t="str">
        <f t="shared" ca="1" si="4"/>
        <v>0 tahun, 8 bulan, 5 hari</v>
      </c>
      <c r="P106" s="331">
        <f t="shared" ca="1" si="5"/>
        <v>247</v>
      </c>
    </row>
    <row r="107" spans="1:16" ht="40.799999999999997" x14ac:dyDescent="0.7">
      <c r="A107" s="259">
        <v>106</v>
      </c>
      <c r="B107" s="269" t="s">
        <v>12508</v>
      </c>
      <c r="C107" s="261">
        <v>46057</v>
      </c>
      <c r="D107" s="262" t="s">
        <v>39</v>
      </c>
      <c r="E107" s="263" t="s">
        <v>12566</v>
      </c>
      <c r="F107" s="263"/>
      <c r="G107" s="263"/>
      <c r="H107" s="260" t="s">
        <v>5508</v>
      </c>
      <c r="I107" s="260" t="s">
        <v>5990</v>
      </c>
      <c r="J107" s="326" t="s">
        <v>12614</v>
      </c>
      <c r="K107" s="260" t="s">
        <v>16672</v>
      </c>
      <c r="L107" s="259" t="s">
        <v>1308</v>
      </c>
      <c r="M107" s="259" t="s">
        <v>11545</v>
      </c>
      <c r="N107" s="259" t="s">
        <v>5481</v>
      </c>
      <c r="O107" s="266" t="str">
        <f t="shared" ca="1" si="4"/>
        <v>0 tahun, 8 bulan, 5 hari</v>
      </c>
      <c r="P107" s="331">
        <f t="shared" ca="1" si="5"/>
        <v>247</v>
      </c>
    </row>
    <row r="108" spans="1:16" x14ac:dyDescent="0.7">
      <c r="A108" s="259">
        <v>107</v>
      </c>
      <c r="B108" s="269" t="s">
        <v>12509</v>
      </c>
      <c r="C108" s="261">
        <v>46057</v>
      </c>
      <c r="D108" s="262" t="s">
        <v>39</v>
      </c>
      <c r="E108" s="263" t="s">
        <v>12567</v>
      </c>
      <c r="F108" s="263"/>
      <c r="G108" s="263"/>
      <c r="H108" s="260" t="s">
        <v>5508</v>
      </c>
      <c r="I108" s="260" t="s">
        <v>3189</v>
      </c>
      <c r="J108" s="262" t="s">
        <v>12612</v>
      </c>
      <c r="K108" s="260" t="s">
        <v>16672</v>
      </c>
      <c r="L108" s="259" t="s">
        <v>1308</v>
      </c>
      <c r="M108" s="259" t="s">
        <v>1080</v>
      </c>
      <c r="N108" s="259" t="s">
        <v>8269</v>
      </c>
      <c r="O108" s="266" t="str">
        <f t="shared" ca="1" si="4"/>
        <v>0 tahun, 8 bulan, 5 hari</v>
      </c>
      <c r="P108" s="331">
        <f t="shared" ca="1" si="5"/>
        <v>247</v>
      </c>
    </row>
    <row r="109" spans="1:16" x14ac:dyDescent="0.7">
      <c r="A109" s="259">
        <v>108</v>
      </c>
      <c r="B109" s="269" t="s">
        <v>12510</v>
      </c>
      <c r="C109" s="261">
        <v>46057</v>
      </c>
      <c r="D109" s="262" t="s">
        <v>39</v>
      </c>
      <c r="E109" s="263" t="s">
        <v>12568</v>
      </c>
      <c r="F109" s="263"/>
      <c r="G109" s="263"/>
      <c r="H109" s="260" t="s">
        <v>5985</v>
      </c>
      <c r="I109" s="260" t="s">
        <v>5985</v>
      </c>
      <c r="J109" s="262" t="s">
        <v>12621</v>
      </c>
      <c r="K109" s="260" t="s">
        <v>16672</v>
      </c>
      <c r="L109" s="259" t="s">
        <v>1184</v>
      </c>
      <c r="M109" s="259" t="s">
        <v>1080</v>
      </c>
      <c r="N109" s="259" t="s">
        <v>8269</v>
      </c>
      <c r="O109" s="266" t="str">
        <f t="shared" ca="1" si="4"/>
        <v>0 tahun, 8 bulan, 5 hari</v>
      </c>
      <c r="P109" s="331">
        <f t="shared" ca="1" si="5"/>
        <v>247</v>
      </c>
    </row>
    <row r="110" spans="1:16" x14ac:dyDescent="0.7">
      <c r="A110" s="259">
        <v>109</v>
      </c>
      <c r="B110" s="269" t="s">
        <v>12511</v>
      </c>
      <c r="C110" s="261">
        <v>46057</v>
      </c>
      <c r="D110" s="262" t="s">
        <v>39</v>
      </c>
      <c r="E110" s="263" t="s">
        <v>12569</v>
      </c>
      <c r="F110" s="263"/>
      <c r="G110" s="263"/>
      <c r="H110" s="260" t="s">
        <v>5985</v>
      </c>
      <c r="I110" s="260" t="s">
        <v>5985</v>
      </c>
      <c r="J110" s="262" t="s">
        <v>12621</v>
      </c>
      <c r="K110" s="260" t="s">
        <v>16672</v>
      </c>
      <c r="L110" s="259" t="s">
        <v>1184</v>
      </c>
      <c r="M110" s="259" t="s">
        <v>1080</v>
      </c>
      <c r="N110" s="259" t="s">
        <v>8269</v>
      </c>
      <c r="O110" s="266" t="str">
        <f t="shared" ca="1" si="4"/>
        <v>0 tahun, 8 bulan, 5 hari</v>
      </c>
      <c r="P110" s="331">
        <f t="shared" ca="1" si="5"/>
        <v>247</v>
      </c>
    </row>
    <row r="111" spans="1:16" ht="102" x14ac:dyDescent="0.7">
      <c r="A111" s="259">
        <v>110</v>
      </c>
      <c r="B111" s="269" t="s">
        <v>12512</v>
      </c>
      <c r="C111" s="261">
        <v>46057</v>
      </c>
      <c r="D111" s="262" t="s">
        <v>39</v>
      </c>
      <c r="E111" s="263" t="s">
        <v>12570</v>
      </c>
      <c r="F111" s="263"/>
      <c r="G111" s="263" t="s">
        <v>16977</v>
      </c>
      <c r="H111" s="260" t="s">
        <v>5508</v>
      </c>
      <c r="I111" s="260" t="s">
        <v>3191</v>
      </c>
      <c r="J111" s="326" t="s">
        <v>12614</v>
      </c>
      <c r="K111" s="260" t="s">
        <v>16672</v>
      </c>
      <c r="L111" s="259" t="s">
        <v>1308</v>
      </c>
      <c r="M111" s="259" t="s">
        <v>11545</v>
      </c>
      <c r="N111" s="259" t="s">
        <v>11722</v>
      </c>
      <c r="O111" s="266" t="str">
        <f t="shared" ca="1" si="4"/>
        <v>0 tahun, 8 bulan, 5 hari</v>
      </c>
      <c r="P111" s="331">
        <f t="shared" ca="1" si="5"/>
        <v>247</v>
      </c>
    </row>
    <row r="112" spans="1:16" ht="61.2" x14ac:dyDescent="0.7">
      <c r="A112" s="259">
        <v>111</v>
      </c>
      <c r="B112" s="269" t="s">
        <v>12513</v>
      </c>
      <c r="C112" s="261">
        <v>46057</v>
      </c>
      <c r="D112" s="262" t="s">
        <v>39</v>
      </c>
      <c r="E112" s="263" t="s">
        <v>12571</v>
      </c>
      <c r="F112" s="263"/>
      <c r="G112" s="263"/>
      <c r="H112" s="260" t="s">
        <v>5508</v>
      </c>
      <c r="I112" s="260" t="s">
        <v>5989</v>
      </c>
      <c r="J112" s="262" t="s">
        <v>9844</v>
      </c>
      <c r="K112" s="264" t="s">
        <v>16672</v>
      </c>
      <c r="L112" s="259" t="s">
        <v>1308</v>
      </c>
      <c r="M112" s="259" t="s">
        <v>10720</v>
      </c>
      <c r="N112" s="260" t="s">
        <v>9788</v>
      </c>
      <c r="O112" s="266" t="str">
        <f t="shared" ca="1" si="4"/>
        <v>0 tahun, 8 bulan, 5 hari</v>
      </c>
      <c r="P112" s="331">
        <f t="shared" ca="1" si="5"/>
        <v>247</v>
      </c>
    </row>
    <row r="113" spans="1:16" ht="40.799999999999997" x14ac:dyDescent="0.7">
      <c r="A113" s="259">
        <v>112</v>
      </c>
      <c r="B113" s="269" t="s">
        <v>12514</v>
      </c>
      <c r="C113" s="261">
        <v>46057</v>
      </c>
      <c r="D113" s="262" t="s">
        <v>12572</v>
      </c>
      <c r="E113" s="263" t="s">
        <v>12573</v>
      </c>
      <c r="F113" s="263"/>
      <c r="G113" s="263"/>
      <c r="H113" s="260" t="s">
        <v>5508</v>
      </c>
      <c r="I113" s="260" t="s">
        <v>5989</v>
      </c>
      <c r="J113" s="262" t="s">
        <v>12614</v>
      </c>
      <c r="K113" s="260" t="s">
        <v>16672</v>
      </c>
      <c r="L113" s="259" t="s">
        <v>1308</v>
      </c>
      <c r="M113" s="259" t="s">
        <v>10515</v>
      </c>
      <c r="N113" s="259" t="s">
        <v>10488</v>
      </c>
      <c r="O113" s="266" t="str">
        <f t="shared" ca="1" si="4"/>
        <v>0 tahun, 8 bulan, 5 hari</v>
      </c>
      <c r="P113" s="331">
        <f t="shared" ca="1" si="5"/>
        <v>247</v>
      </c>
    </row>
    <row r="114" spans="1:16" ht="40.799999999999997" x14ac:dyDescent="0.7">
      <c r="A114" s="259">
        <v>113</v>
      </c>
      <c r="B114" s="269" t="s">
        <v>12515</v>
      </c>
      <c r="C114" s="261">
        <v>46057</v>
      </c>
      <c r="D114" s="262" t="s">
        <v>39</v>
      </c>
      <c r="E114" s="263" t="s">
        <v>12574</v>
      </c>
      <c r="F114" s="263"/>
      <c r="G114" s="263"/>
      <c r="H114" s="260" t="s">
        <v>5508</v>
      </c>
      <c r="I114" s="260" t="s">
        <v>5989</v>
      </c>
      <c r="J114" s="262" t="s">
        <v>12614</v>
      </c>
      <c r="K114" s="260" t="s">
        <v>16672</v>
      </c>
      <c r="L114" s="259" t="s">
        <v>1308</v>
      </c>
      <c r="M114" s="259" t="s">
        <v>10515</v>
      </c>
      <c r="N114" s="259" t="s">
        <v>10488</v>
      </c>
      <c r="O114" s="266" t="str">
        <f t="shared" ca="1" si="4"/>
        <v>0 tahun, 8 bulan, 5 hari</v>
      </c>
      <c r="P114" s="331">
        <f t="shared" ca="1" si="5"/>
        <v>247</v>
      </c>
    </row>
    <row r="115" spans="1:16" ht="40.799999999999997" x14ac:dyDescent="0.7">
      <c r="A115" s="259">
        <v>114</v>
      </c>
      <c r="B115" s="269" t="s">
        <v>12516</v>
      </c>
      <c r="C115" s="261">
        <v>46058</v>
      </c>
      <c r="D115" s="262" t="s">
        <v>39</v>
      </c>
      <c r="E115" s="263" t="s">
        <v>12575</v>
      </c>
      <c r="F115" s="263"/>
      <c r="G115" s="263"/>
      <c r="H115" s="260" t="s">
        <v>5508</v>
      </c>
      <c r="I115" s="260" t="s">
        <v>5990</v>
      </c>
      <c r="J115" s="326" t="s">
        <v>12614</v>
      </c>
      <c r="K115" s="260" t="s">
        <v>16672</v>
      </c>
      <c r="L115" s="259" t="s">
        <v>1308</v>
      </c>
      <c r="M115" s="259" t="s">
        <v>11545</v>
      </c>
      <c r="N115" s="259" t="s">
        <v>5481</v>
      </c>
      <c r="O115" s="266" t="str">
        <f t="shared" ca="1" si="4"/>
        <v>0 tahun, 8 bulan, 4 hari</v>
      </c>
      <c r="P115" s="331">
        <f t="shared" ca="1" si="5"/>
        <v>246</v>
      </c>
    </row>
    <row r="116" spans="1:16" ht="61.2" x14ac:dyDescent="0.7">
      <c r="A116" s="259">
        <v>115</v>
      </c>
      <c r="B116" s="269" t="s">
        <v>12517</v>
      </c>
      <c r="C116" s="261">
        <v>46058</v>
      </c>
      <c r="D116" s="262" t="s">
        <v>39</v>
      </c>
      <c r="E116" s="263" t="s">
        <v>12576</v>
      </c>
      <c r="F116" s="263"/>
      <c r="G116" s="263"/>
      <c r="H116" s="260" t="s">
        <v>5508</v>
      </c>
      <c r="I116" s="260" t="s">
        <v>5989</v>
      </c>
      <c r="J116" s="262" t="s">
        <v>9844</v>
      </c>
      <c r="K116" s="264" t="s">
        <v>16672</v>
      </c>
      <c r="L116" s="259" t="s">
        <v>1308</v>
      </c>
      <c r="M116" s="259" t="s">
        <v>10720</v>
      </c>
      <c r="N116" s="260" t="s">
        <v>9788</v>
      </c>
      <c r="O116" s="266" t="str">
        <f t="shared" ca="1" si="4"/>
        <v>0 tahun, 8 bulan, 4 hari</v>
      </c>
      <c r="P116" s="331">
        <f t="shared" ca="1" si="5"/>
        <v>246</v>
      </c>
    </row>
    <row r="117" spans="1:16" ht="40.799999999999997" x14ac:dyDescent="0.7">
      <c r="A117" s="259">
        <v>116</v>
      </c>
      <c r="B117" s="269" t="s">
        <v>12518</v>
      </c>
      <c r="C117" s="261">
        <v>46059</v>
      </c>
      <c r="D117" s="262" t="s">
        <v>39</v>
      </c>
      <c r="E117" s="263" t="s">
        <v>12577</v>
      </c>
      <c r="F117" s="263"/>
      <c r="G117" s="263"/>
      <c r="H117" s="260" t="s">
        <v>5508</v>
      </c>
      <c r="I117" s="260" t="s">
        <v>3191</v>
      </c>
      <c r="J117" s="326" t="s">
        <v>12614</v>
      </c>
      <c r="K117" s="260" t="s">
        <v>16672</v>
      </c>
      <c r="L117" s="259" t="s">
        <v>1308</v>
      </c>
      <c r="M117" s="259" t="s">
        <v>11545</v>
      </c>
      <c r="N117" s="259" t="s">
        <v>11722</v>
      </c>
      <c r="O117" s="266" t="str">
        <f t="shared" ca="1" si="4"/>
        <v>0 tahun, 8 bulan, 3 hari</v>
      </c>
      <c r="P117" s="331">
        <f t="shared" ca="1" si="5"/>
        <v>245</v>
      </c>
    </row>
    <row r="118" spans="1:16" ht="40.799999999999997" x14ac:dyDescent="0.7">
      <c r="A118" s="259">
        <v>117</v>
      </c>
      <c r="B118" s="269" t="s">
        <v>12519</v>
      </c>
      <c r="C118" s="261">
        <v>46059</v>
      </c>
      <c r="D118" s="262" t="s">
        <v>12578</v>
      </c>
      <c r="E118" s="263" t="s">
        <v>9330</v>
      </c>
      <c r="F118" s="263"/>
      <c r="G118" s="263"/>
      <c r="H118" s="260" t="s">
        <v>5985</v>
      </c>
      <c r="I118" s="260" t="s">
        <v>5985</v>
      </c>
      <c r="J118" s="262" t="s">
        <v>12621</v>
      </c>
      <c r="K118" s="260" t="s">
        <v>16672</v>
      </c>
      <c r="L118" s="259" t="s">
        <v>1308</v>
      </c>
      <c r="M118" s="259" t="s">
        <v>1072</v>
      </c>
      <c r="N118" s="259" t="s">
        <v>12252</v>
      </c>
      <c r="O118" s="266" t="str">
        <f t="shared" ca="1" si="4"/>
        <v>0 tahun, 8 bulan, 3 hari</v>
      </c>
      <c r="P118" s="331">
        <f t="shared" ca="1" si="5"/>
        <v>245</v>
      </c>
    </row>
    <row r="119" spans="1:16" ht="40.799999999999997" x14ac:dyDescent="0.7">
      <c r="A119" s="259">
        <v>118</v>
      </c>
      <c r="B119" s="269" t="s">
        <v>12520</v>
      </c>
      <c r="C119" s="261">
        <v>46059</v>
      </c>
      <c r="D119" s="262" t="s">
        <v>39</v>
      </c>
      <c r="E119" s="263" t="s">
        <v>12579</v>
      </c>
      <c r="F119" s="263"/>
      <c r="G119" s="263"/>
      <c r="H119" s="260" t="s">
        <v>5508</v>
      </c>
      <c r="I119" s="260" t="s">
        <v>7640</v>
      </c>
      <c r="J119" s="326" t="s">
        <v>12614</v>
      </c>
      <c r="K119" s="260" t="s">
        <v>16672</v>
      </c>
      <c r="L119" s="259" t="s">
        <v>1308</v>
      </c>
      <c r="M119" s="259" t="s">
        <v>10515</v>
      </c>
      <c r="N119" s="259" t="s">
        <v>10488</v>
      </c>
      <c r="O119" s="266" t="str">
        <f t="shared" ca="1" si="4"/>
        <v>0 tahun, 8 bulan, 3 hari</v>
      </c>
      <c r="P119" s="331">
        <f t="shared" ca="1" si="5"/>
        <v>245</v>
      </c>
    </row>
    <row r="120" spans="1:16" ht="61.2" x14ac:dyDescent="0.7">
      <c r="A120" s="259">
        <v>119</v>
      </c>
      <c r="B120" s="269" t="s">
        <v>12521</v>
      </c>
      <c r="C120" s="261">
        <v>46059</v>
      </c>
      <c r="D120" s="262" t="s">
        <v>39</v>
      </c>
      <c r="E120" s="263" t="s">
        <v>12580</v>
      </c>
      <c r="F120" s="263"/>
      <c r="G120" s="263"/>
      <c r="H120" s="260" t="s">
        <v>5508</v>
      </c>
      <c r="I120" s="260" t="s">
        <v>5989</v>
      </c>
      <c r="J120" s="262" t="s">
        <v>9844</v>
      </c>
      <c r="K120" s="264" t="s">
        <v>16672</v>
      </c>
      <c r="L120" s="259" t="s">
        <v>1308</v>
      </c>
      <c r="M120" s="259" t="s">
        <v>10720</v>
      </c>
      <c r="N120" s="260" t="s">
        <v>9788</v>
      </c>
      <c r="O120" s="266" t="str">
        <f t="shared" ca="1" si="4"/>
        <v>0 tahun, 8 bulan, 3 hari</v>
      </c>
      <c r="P120" s="331">
        <f t="shared" ca="1" si="5"/>
        <v>245</v>
      </c>
    </row>
    <row r="121" spans="1:16" ht="40.799999999999997" x14ac:dyDescent="0.7">
      <c r="A121" s="259">
        <v>120</v>
      </c>
      <c r="B121" s="269" t="s">
        <v>12522</v>
      </c>
      <c r="C121" s="261">
        <v>46059</v>
      </c>
      <c r="D121" s="262" t="s">
        <v>12581</v>
      </c>
      <c r="E121" s="263" t="s">
        <v>12582</v>
      </c>
      <c r="F121" s="263"/>
      <c r="G121" s="263"/>
      <c r="H121" s="260" t="s">
        <v>5508</v>
      </c>
      <c r="I121" s="260" t="s">
        <v>5989</v>
      </c>
      <c r="J121" s="262" t="s">
        <v>12604</v>
      </c>
      <c r="K121" s="264" t="s">
        <v>16672</v>
      </c>
      <c r="L121" s="259" t="s">
        <v>1308</v>
      </c>
      <c r="M121" s="259" t="s">
        <v>1170</v>
      </c>
      <c r="N121" s="259" t="s">
        <v>13443</v>
      </c>
      <c r="O121" s="266" t="str">
        <f t="shared" ca="1" si="4"/>
        <v>0 tahun, 8 bulan, 3 hari</v>
      </c>
      <c r="P121" s="331">
        <f t="shared" ca="1" si="5"/>
        <v>245</v>
      </c>
    </row>
    <row r="122" spans="1:16" ht="81.599999999999994" x14ac:dyDescent="0.7">
      <c r="A122" s="259">
        <v>121</v>
      </c>
      <c r="B122" s="269" t="s">
        <v>12523</v>
      </c>
      <c r="C122" s="261">
        <v>46059</v>
      </c>
      <c r="D122" s="262" t="s">
        <v>39</v>
      </c>
      <c r="E122" s="263" t="s">
        <v>12583</v>
      </c>
      <c r="F122" s="263"/>
      <c r="G122" s="263" t="s">
        <v>15364</v>
      </c>
      <c r="H122" s="260" t="s">
        <v>1079</v>
      </c>
      <c r="I122" s="260" t="s">
        <v>3199</v>
      </c>
      <c r="J122" s="262" t="s">
        <v>12608</v>
      </c>
      <c r="K122" s="260" t="s">
        <v>16672</v>
      </c>
      <c r="L122" s="259" t="s">
        <v>1308</v>
      </c>
      <c r="M122" s="259" t="s">
        <v>1079</v>
      </c>
      <c r="N122" s="259" t="s">
        <v>2490</v>
      </c>
      <c r="O122" s="266" t="str">
        <f t="shared" ca="1" si="4"/>
        <v>0 tahun, 8 bulan, 3 hari</v>
      </c>
      <c r="P122" s="331">
        <f t="shared" ca="1" si="5"/>
        <v>245</v>
      </c>
    </row>
    <row r="123" spans="1:16" x14ac:dyDescent="0.7">
      <c r="A123" s="259">
        <v>122</v>
      </c>
      <c r="B123" s="269" t="s">
        <v>12524</v>
      </c>
      <c r="C123" s="261">
        <v>46059</v>
      </c>
      <c r="D123" s="262" t="s">
        <v>39</v>
      </c>
      <c r="E123" s="263" t="s">
        <v>12584</v>
      </c>
      <c r="F123" s="263"/>
      <c r="G123" s="263"/>
      <c r="H123" s="260" t="s">
        <v>5508</v>
      </c>
      <c r="I123" s="260" t="s">
        <v>5989</v>
      </c>
      <c r="J123" s="262" t="s">
        <v>9844</v>
      </c>
      <c r="K123" s="264" t="s">
        <v>16672</v>
      </c>
      <c r="L123" s="259" t="s">
        <v>1308</v>
      </c>
      <c r="M123" s="259" t="s">
        <v>10720</v>
      </c>
      <c r="N123" s="260" t="s">
        <v>9788</v>
      </c>
      <c r="O123" s="266" t="str">
        <f t="shared" ca="1" si="4"/>
        <v>0 tahun, 8 bulan, 3 hari</v>
      </c>
      <c r="P123" s="331">
        <f t="shared" ca="1" si="5"/>
        <v>245</v>
      </c>
    </row>
    <row r="124" spans="1:16" x14ac:dyDescent="0.7">
      <c r="A124" s="259">
        <v>123</v>
      </c>
      <c r="B124" s="269" t="s">
        <v>12525</v>
      </c>
      <c r="C124" s="261">
        <v>46062</v>
      </c>
      <c r="D124" s="262" t="s">
        <v>39</v>
      </c>
      <c r="E124" s="263" t="s">
        <v>12585</v>
      </c>
      <c r="F124" s="263"/>
      <c r="G124" s="263"/>
      <c r="H124" s="260" t="s">
        <v>5508</v>
      </c>
      <c r="I124" s="260" t="s">
        <v>5508</v>
      </c>
      <c r="J124" s="326" t="s">
        <v>12603</v>
      </c>
      <c r="K124" s="260" t="s">
        <v>16672</v>
      </c>
      <c r="L124" s="259" t="s">
        <v>1308</v>
      </c>
      <c r="M124" s="259" t="s">
        <v>1080</v>
      </c>
      <c r="N124" s="259" t="s">
        <v>8269</v>
      </c>
      <c r="O124" s="266" t="str">
        <f t="shared" ca="1" si="4"/>
        <v>0 tahun, 8 bulan, 0 hari</v>
      </c>
      <c r="P124" s="331">
        <f t="shared" ca="1" si="5"/>
        <v>242</v>
      </c>
    </row>
    <row r="125" spans="1:16" ht="61.2" x14ac:dyDescent="0.7">
      <c r="A125" s="259">
        <v>124</v>
      </c>
      <c r="B125" s="269" t="s">
        <v>12526</v>
      </c>
      <c r="C125" s="261">
        <v>46062</v>
      </c>
      <c r="D125" s="262" t="s">
        <v>39</v>
      </c>
      <c r="E125" s="263" t="s">
        <v>12586</v>
      </c>
      <c r="F125" s="263"/>
      <c r="G125" s="263"/>
      <c r="H125" s="260" t="s">
        <v>5508</v>
      </c>
      <c r="I125" s="260" t="s">
        <v>5989</v>
      </c>
      <c r="J125" s="262" t="s">
        <v>9844</v>
      </c>
      <c r="K125" s="264" t="s">
        <v>16672</v>
      </c>
      <c r="L125" s="259" t="s">
        <v>1308</v>
      </c>
      <c r="M125" s="259" t="s">
        <v>10720</v>
      </c>
      <c r="N125" s="260" t="s">
        <v>9788</v>
      </c>
      <c r="O125" s="266" t="str">
        <f t="shared" ca="1" si="4"/>
        <v>0 tahun, 8 bulan, 0 hari</v>
      </c>
      <c r="P125" s="331">
        <f t="shared" ca="1" si="5"/>
        <v>242</v>
      </c>
    </row>
    <row r="126" spans="1:16" ht="61.2" x14ac:dyDescent="0.7">
      <c r="A126" s="259">
        <v>125</v>
      </c>
      <c r="B126" s="269" t="s">
        <v>12527</v>
      </c>
      <c r="C126" s="261">
        <v>46063</v>
      </c>
      <c r="D126" s="262" t="s">
        <v>39</v>
      </c>
      <c r="E126" s="263" t="s">
        <v>12587</v>
      </c>
      <c r="F126" s="263"/>
      <c r="G126" s="263"/>
      <c r="H126" s="260" t="s">
        <v>5508</v>
      </c>
      <c r="I126" s="260" t="s">
        <v>5989</v>
      </c>
      <c r="J126" s="262" t="s">
        <v>12614</v>
      </c>
      <c r="K126" s="264" t="s">
        <v>16672</v>
      </c>
      <c r="L126" s="259" t="s">
        <v>1308</v>
      </c>
      <c r="M126" s="259" t="s">
        <v>11545</v>
      </c>
      <c r="N126" s="259" t="s">
        <v>5481</v>
      </c>
      <c r="O126" s="266" t="str">
        <f t="shared" ca="1" si="4"/>
        <v>0 tahun, 7 bulan, 29 hari</v>
      </c>
      <c r="P126" s="331">
        <f t="shared" ca="1" si="5"/>
        <v>241</v>
      </c>
    </row>
    <row r="127" spans="1:16" ht="40.799999999999997" x14ac:dyDescent="0.7">
      <c r="A127" s="259">
        <v>126</v>
      </c>
      <c r="B127" s="269" t="s">
        <v>12528</v>
      </c>
      <c r="C127" s="261">
        <v>46063</v>
      </c>
      <c r="D127" s="262" t="s">
        <v>39</v>
      </c>
      <c r="E127" s="263" t="s">
        <v>12588</v>
      </c>
      <c r="F127" s="263"/>
      <c r="G127" s="263"/>
      <c r="H127" s="260" t="s">
        <v>5508</v>
      </c>
      <c r="I127" s="260" t="s">
        <v>5989</v>
      </c>
      <c r="J127" s="326" t="s">
        <v>12614</v>
      </c>
      <c r="K127" s="260" t="s">
        <v>16672</v>
      </c>
      <c r="L127" s="259" t="s">
        <v>1308</v>
      </c>
      <c r="M127" s="259" t="s">
        <v>11545</v>
      </c>
      <c r="N127" s="259" t="s">
        <v>5604</v>
      </c>
      <c r="O127" s="266" t="str">
        <f t="shared" ca="1" si="4"/>
        <v>0 tahun, 7 bulan, 29 hari</v>
      </c>
      <c r="P127" s="331">
        <f t="shared" ca="1" si="5"/>
        <v>241</v>
      </c>
    </row>
    <row r="128" spans="1:16" ht="40.799999999999997" x14ac:dyDescent="0.7">
      <c r="A128" s="259">
        <v>127</v>
      </c>
      <c r="B128" s="269" t="s">
        <v>12529</v>
      </c>
      <c r="C128" s="261">
        <v>46063</v>
      </c>
      <c r="D128" s="262" t="s">
        <v>39</v>
      </c>
      <c r="E128" s="263" t="s">
        <v>12588</v>
      </c>
      <c r="F128" s="263"/>
      <c r="G128" s="263"/>
      <c r="H128" s="260" t="s">
        <v>5508</v>
      </c>
      <c r="I128" s="260" t="s">
        <v>5989</v>
      </c>
      <c r="J128" s="326" t="s">
        <v>12614</v>
      </c>
      <c r="K128" s="260" t="s">
        <v>16672</v>
      </c>
      <c r="L128" s="259" t="s">
        <v>1308</v>
      </c>
      <c r="M128" s="259" t="s">
        <v>11545</v>
      </c>
      <c r="N128" s="259" t="s">
        <v>5604</v>
      </c>
      <c r="O128" s="266" t="str">
        <f t="shared" ca="1" si="4"/>
        <v>0 tahun, 7 bulan, 29 hari</v>
      </c>
      <c r="P128" s="331">
        <f t="shared" ca="1" si="5"/>
        <v>241</v>
      </c>
    </row>
    <row r="129" spans="1:16" ht="61.2" x14ac:dyDescent="0.7">
      <c r="A129" s="259">
        <v>128</v>
      </c>
      <c r="B129" s="269" t="s">
        <v>12530</v>
      </c>
      <c r="C129" s="261">
        <v>46063</v>
      </c>
      <c r="D129" s="262" t="s">
        <v>39</v>
      </c>
      <c r="E129" s="263" t="s">
        <v>12589</v>
      </c>
      <c r="F129" s="263"/>
      <c r="G129" s="263"/>
      <c r="H129" s="260" t="s">
        <v>5508</v>
      </c>
      <c r="I129" s="260" t="s">
        <v>5989</v>
      </c>
      <c r="J129" s="262" t="s">
        <v>9844</v>
      </c>
      <c r="K129" s="264" t="s">
        <v>16672</v>
      </c>
      <c r="L129" s="259" t="s">
        <v>1308</v>
      </c>
      <c r="M129" s="259" t="s">
        <v>10720</v>
      </c>
      <c r="N129" s="260" t="s">
        <v>9788</v>
      </c>
      <c r="O129" s="266" t="str">
        <f t="shared" ca="1" si="4"/>
        <v>0 tahun, 7 bulan, 29 hari</v>
      </c>
      <c r="P129" s="331">
        <f t="shared" ca="1" si="5"/>
        <v>241</v>
      </c>
    </row>
    <row r="130" spans="1:16" ht="40.799999999999997" x14ac:dyDescent="0.7">
      <c r="A130" s="259">
        <v>129</v>
      </c>
      <c r="B130" s="269" t="s">
        <v>12531</v>
      </c>
      <c r="C130" s="261">
        <v>46064</v>
      </c>
      <c r="D130" s="262" t="s">
        <v>12590</v>
      </c>
      <c r="E130" s="263" t="s">
        <v>12591</v>
      </c>
      <c r="F130" s="263"/>
      <c r="G130" s="263"/>
      <c r="H130" s="260" t="s">
        <v>5508</v>
      </c>
      <c r="I130" s="260" t="s">
        <v>5989</v>
      </c>
      <c r="J130" s="262" t="s">
        <v>12604</v>
      </c>
      <c r="K130" s="260" t="s">
        <v>16672</v>
      </c>
      <c r="L130" s="259" t="s">
        <v>1308</v>
      </c>
      <c r="M130" s="259" t="s">
        <v>10720</v>
      </c>
      <c r="N130" s="260" t="s">
        <v>9788</v>
      </c>
      <c r="O130" s="266" t="str">
        <f t="shared" ca="1" si="4"/>
        <v>0 tahun, 7 bulan, 28 hari</v>
      </c>
      <c r="P130" s="331">
        <f t="shared" ca="1" si="5"/>
        <v>240</v>
      </c>
    </row>
    <row r="131" spans="1:16" ht="40.799999999999997" x14ac:dyDescent="0.7">
      <c r="A131" s="259">
        <v>130</v>
      </c>
      <c r="B131" s="269" t="s">
        <v>12532</v>
      </c>
      <c r="C131" s="261">
        <v>46064</v>
      </c>
      <c r="D131" s="262" t="s">
        <v>12592</v>
      </c>
      <c r="E131" s="263" t="s">
        <v>12593</v>
      </c>
      <c r="F131" s="263"/>
      <c r="G131" s="263"/>
      <c r="H131" s="260" t="s">
        <v>5508</v>
      </c>
      <c r="I131" s="260" t="s">
        <v>5989</v>
      </c>
      <c r="J131" s="262" t="s">
        <v>12604</v>
      </c>
      <c r="K131" s="260" t="s">
        <v>16672</v>
      </c>
      <c r="L131" s="259" t="s">
        <v>1308</v>
      </c>
      <c r="M131" s="259" t="s">
        <v>10720</v>
      </c>
      <c r="N131" s="260" t="s">
        <v>9788</v>
      </c>
      <c r="O131" s="266" t="str">
        <f t="shared" ca="1" si="4"/>
        <v>0 tahun, 7 bulan, 28 hari</v>
      </c>
      <c r="P131" s="331">
        <f t="shared" ca="1" si="5"/>
        <v>240</v>
      </c>
    </row>
    <row r="132" spans="1:16" ht="40.799999999999997" x14ac:dyDescent="0.7">
      <c r="A132" s="259">
        <v>131</v>
      </c>
      <c r="B132" s="269" t="s">
        <v>12533</v>
      </c>
      <c r="C132" s="261">
        <v>46064</v>
      </c>
      <c r="D132" s="262" t="s">
        <v>12594</v>
      </c>
      <c r="E132" s="263" t="s">
        <v>12595</v>
      </c>
      <c r="F132" s="263"/>
      <c r="G132" s="263"/>
      <c r="H132" s="260" t="s">
        <v>5508</v>
      </c>
      <c r="I132" s="260" t="s">
        <v>5989</v>
      </c>
      <c r="J132" s="262" t="s">
        <v>12604</v>
      </c>
      <c r="K132" s="260" t="s">
        <v>16672</v>
      </c>
      <c r="L132" s="259" t="s">
        <v>1308</v>
      </c>
      <c r="M132" s="259" t="s">
        <v>10720</v>
      </c>
      <c r="N132" s="260" t="s">
        <v>9788</v>
      </c>
      <c r="O132" s="266" t="str">
        <f t="shared" ca="1" si="4"/>
        <v>0 tahun, 7 bulan, 28 hari</v>
      </c>
      <c r="P132" s="331">
        <f t="shared" ca="1" si="5"/>
        <v>240</v>
      </c>
    </row>
    <row r="133" spans="1:16" ht="81.599999999999994" x14ac:dyDescent="0.7">
      <c r="A133" s="259">
        <v>132</v>
      </c>
      <c r="B133" s="269" t="s">
        <v>12534</v>
      </c>
      <c r="C133" s="261">
        <v>46064</v>
      </c>
      <c r="D133" s="262" t="s">
        <v>39</v>
      </c>
      <c r="E133" s="263" t="s">
        <v>12596</v>
      </c>
      <c r="F133" s="263"/>
      <c r="G133" s="263"/>
      <c r="H133" s="260" t="s">
        <v>5508</v>
      </c>
      <c r="I133" s="260" t="s">
        <v>5990</v>
      </c>
      <c r="J133" s="326" t="s">
        <v>12614</v>
      </c>
      <c r="K133" s="260" t="s">
        <v>16672</v>
      </c>
      <c r="L133" s="259" t="s">
        <v>1308</v>
      </c>
      <c r="M133" s="259" t="s">
        <v>11545</v>
      </c>
      <c r="N133" s="259" t="s">
        <v>5481</v>
      </c>
      <c r="O133" s="266" t="str">
        <f t="shared" ca="1" si="4"/>
        <v>0 tahun, 7 bulan, 28 hari</v>
      </c>
      <c r="P133" s="331">
        <f t="shared" ca="1" si="5"/>
        <v>240</v>
      </c>
    </row>
    <row r="134" spans="1:16" x14ac:dyDescent="0.7">
      <c r="A134" s="259">
        <v>133</v>
      </c>
      <c r="B134" s="269" t="s">
        <v>12535</v>
      </c>
      <c r="C134" s="261">
        <v>46064</v>
      </c>
      <c r="D134" s="262" t="s">
        <v>39</v>
      </c>
      <c r="E134" s="263" t="s">
        <v>12597</v>
      </c>
      <c r="F134" s="263"/>
      <c r="G134" s="263"/>
      <c r="H134" s="260" t="s">
        <v>5508</v>
      </c>
      <c r="I134" s="260" t="s">
        <v>5989</v>
      </c>
      <c r="J134" s="262" t="s">
        <v>9844</v>
      </c>
      <c r="K134" s="264" t="s">
        <v>16672</v>
      </c>
      <c r="L134" s="259" t="s">
        <v>1308</v>
      </c>
      <c r="M134" s="259" t="s">
        <v>10720</v>
      </c>
      <c r="N134" s="260" t="s">
        <v>9788</v>
      </c>
      <c r="O134" s="266" t="str">
        <f t="shared" ca="1" si="4"/>
        <v>0 tahun, 7 bulan, 28 hari</v>
      </c>
      <c r="P134" s="331">
        <f t="shared" ca="1" si="5"/>
        <v>240</v>
      </c>
    </row>
    <row r="135" spans="1:16" ht="61.2" x14ac:dyDescent="0.7">
      <c r="A135" s="259">
        <v>134</v>
      </c>
      <c r="B135" s="269" t="s">
        <v>12536</v>
      </c>
      <c r="C135" s="261">
        <v>46064</v>
      </c>
      <c r="D135" s="262" t="s">
        <v>39</v>
      </c>
      <c r="E135" s="263" t="s">
        <v>12598</v>
      </c>
      <c r="F135" s="263"/>
      <c r="G135" s="263" t="s">
        <v>15817</v>
      </c>
      <c r="H135" s="260" t="s">
        <v>5508</v>
      </c>
      <c r="I135" s="260" t="s">
        <v>5989</v>
      </c>
      <c r="J135" s="262" t="s">
        <v>1088</v>
      </c>
      <c r="K135" s="260" t="s">
        <v>16672</v>
      </c>
      <c r="L135" s="259" t="s">
        <v>1308</v>
      </c>
      <c r="M135" s="259" t="s">
        <v>1088</v>
      </c>
      <c r="N135" s="259" t="s">
        <v>1089</v>
      </c>
      <c r="O135" s="266" t="str">
        <f t="shared" ca="1" si="4"/>
        <v>0 tahun, 7 bulan, 28 hari</v>
      </c>
      <c r="P135" s="331">
        <f t="shared" ca="1" si="5"/>
        <v>240</v>
      </c>
    </row>
    <row r="136" spans="1:16" ht="61.2" x14ac:dyDescent="0.7">
      <c r="A136" s="259">
        <v>135</v>
      </c>
      <c r="B136" s="269" t="s">
        <v>12537</v>
      </c>
      <c r="C136" s="261">
        <v>46064</v>
      </c>
      <c r="D136" s="262" t="s">
        <v>39</v>
      </c>
      <c r="E136" s="263" t="s">
        <v>12599</v>
      </c>
      <c r="F136" s="263"/>
      <c r="G136" s="263"/>
      <c r="H136" s="260" t="s">
        <v>5508</v>
      </c>
      <c r="I136" s="260" t="s">
        <v>5989</v>
      </c>
      <c r="J136" s="262" t="s">
        <v>9844</v>
      </c>
      <c r="K136" s="264" t="s">
        <v>16672</v>
      </c>
      <c r="L136" s="259" t="s">
        <v>1308</v>
      </c>
      <c r="M136" s="259" t="s">
        <v>10720</v>
      </c>
      <c r="N136" s="260" t="s">
        <v>9788</v>
      </c>
      <c r="O136" s="266" t="str">
        <f t="shared" ca="1" si="4"/>
        <v>0 tahun, 7 bulan, 28 hari</v>
      </c>
      <c r="P136" s="331">
        <f t="shared" ca="1" si="5"/>
        <v>240</v>
      </c>
    </row>
    <row r="137" spans="1:16" ht="61.2" x14ac:dyDescent="0.7">
      <c r="A137" s="259">
        <v>136</v>
      </c>
      <c r="B137" s="269" t="s">
        <v>12653</v>
      </c>
      <c r="C137" s="261">
        <v>46065</v>
      </c>
      <c r="D137" s="262" t="s">
        <v>12379</v>
      </c>
      <c r="E137" s="281" t="s">
        <v>12682</v>
      </c>
      <c r="F137" s="264"/>
      <c r="G137" s="263"/>
      <c r="H137" s="260" t="s">
        <v>5508</v>
      </c>
      <c r="I137" s="260" t="s">
        <v>5989</v>
      </c>
      <c r="J137" s="262" t="s">
        <v>12604</v>
      </c>
      <c r="K137" s="260" t="s">
        <v>16672</v>
      </c>
      <c r="L137" s="259" t="s">
        <v>1308</v>
      </c>
      <c r="M137" s="260" t="s">
        <v>10515</v>
      </c>
      <c r="N137" s="260" t="s">
        <v>10488</v>
      </c>
      <c r="O137" s="266" t="str">
        <f t="shared" ref="O137:O165" ca="1" si="8">DATEDIF(C137,$R$1,"Y")&amp;" tahun, "&amp;DATEDIF(C137,$R$1,"YM")&amp;" bulan, "&amp;DATEDIF(C137,$R$1,"MD")&amp;" hari"</f>
        <v>0 tahun, 7 bulan, 27 hari</v>
      </c>
      <c r="P137" s="331">
        <f t="shared" ref="P137:P165" ca="1" si="9">TODAY()-C137</f>
        <v>239</v>
      </c>
    </row>
    <row r="138" spans="1:16" ht="40.799999999999997" x14ac:dyDescent="0.7">
      <c r="A138" s="259">
        <v>137</v>
      </c>
      <c r="B138" s="269" t="s">
        <v>12654</v>
      </c>
      <c r="C138" s="261">
        <v>46065</v>
      </c>
      <c r="D138" s="262" t="s">
        <v>39</v>
      </c>
      <c r="E138" s="281" t="s">
        <v>12683</v>
      </c>
      <c r="F138" s="264"/>
      <c r="G138" s="263"/>
      <c r="H138" s="260" t="s">
        <v>5508</v>
      </c>
      <c r="I138" s="260" t="s">
        <v>5989</v>
      </c>
      <c r="J138" s="262" t="s">
        <v>12614</v>
      </c>
      <c r="K138" s="264" t="s">
        <v>16672</v>
      </c>
      <c r="L138" s="259" t="s">
        <v>1308</v>
      </c>
      <c r="M138" s="259" t="s">
        <v>1170</v>
      </c>
      <c r="N138" s="259" t="s">
        <v>13443</v>
      </c>
      <c r="O138" s="266" t="str">
        <f t="shared" ca="1" si="8"/>
        <v>0 tahun, 7 bulan, 27 hari</v>
      </c>
      <c r="P138" s="331">
        <f t="shared" ca="1" si="9"/>
        <v>239</v>
      </c>
    </row>
    <row r="139" spans="1:16" ht="40.799999999999997" x14ac:dyDescent="0.7">
      <c r="A139" s="259">
        <v>138</v>
      </c>
      <c r="B139" s="269" t="s">
        <v>12655</v>
      </c>
      <c r="C139" s="261">
        <v>46065</v>
      </c>
      <c r="D139" s="262" t="s">
        <v>6928</v>
      </c>
      <c r="E139" s="281" t="s">
        <v>12684</v>
      </c>
      <c r="F139" s="264"/>
      <c r="G139" s="263"/>
      <c r="H139" s="260" t="s">
        <v>5508</v>
      </c>
      <c r="I139" s="260" t="s">
        <v>5989</v>
      </c>
      <c r="J139" s="262" t="s">
        <v>9844</v>
      </c>
      <c r="K139" s="264" t="s">
        <v>16672</v>
      </c>
      <c r="L139" s="259" t="s">
        <v>1308</v>
      </c>
      <c r="M139" s="259" t="s">
        <v>10720</v>
      </c>
      <c r="N139" s="260" t="s">
        <v>9788</v>
      </c>
      <c r="O139" s="266" t="str">
        <f t="shared" ca="1" si="8"/>
        <v>0 tahun, 7 bulan, 27 hari</v>
      </c>
      <c r="P139" s="331">
        <f t="shared" ca="1" si="9"/>
        <v>239</v>
      </c>
    </row>
    <row r="140" spans="1:16" x14ac:dyDescent="0.7">
      <c r="A140" s="259">
        <v>139</v>
      </c>
      <c r="B140" s="269" t="s">
        <v>12656</v>
      </c>
      <c r="C140" s="261">
        <v>46065</v>
      </c>
      <c r="D140" s="262" t="s">
        <v>12685</v>
      </c>
      <c r="E140" s="281" t="s">
        <v>12686</v>
      </c>
      <c r="F140" s="264"/>
      <c r="G140" s="263"/>
      <c r="H140" s="260" t="s">
        <v>5985</v>
      </c>
      <c r="I140" s="260" t="s">
        <v>5985</v>
      </c>
      <c r="J140" s="262" t="s">
        <v>1219</v>
      </c>
      <c r="K140" s="260" t="s">
        <v>16672</v>
      </c>
      <c r="L140" s="259" t="s">
        <v>1308</v>
      </c>
      <c r="M140" s="260" t="s">
        <v>1219</v>
      </c>
      <c r="N140" s="260" t="s">
        <v>1219</v>
      </c>
      <c r="O140" s="266" t="str">
        <f t="shared" ca="1" si="8"/>
        <v>0 tahun, 7 bulan, 27 hari</v>
      </c>
      <c r="P140" s="331">
        <f t="shared" ca="1" si="9"/>
        <v>239</v>
      </c>
    </row>
    <row r="141" spans="1:16" x14ac:dyDescent="0.7">
      <c r="A141" s="259">
        <v>140</v>
      </c>
      <c r="B141" s="269" t="s">
        <v>12657</v>
      </c>
      <c r="C141" s="261">
        <v>46065</v>
      </c>
      <c r="D141" s="262" t="s">
        <v>39</v>
      </c>
      <c r="E141" s="281" t="s">
        <v>12687</v>
      </c>
      <c r="F141" s="264"/>
      <c r="G141" s="263"/>
      <c r="H141" s="260" t="s">
        <v>5508</v>
      </c>
      <c r="I141" s="260" t="s">
        <v>5989</v>
      </c>
      <c r="J141" s="262" t="s">
        <v>11944</v>
      </c>
      <c r="K141" s="260" t="s">
        <v>16672</v>
      </c>
      <c r="L141" s="259" t="s">
        <v>1308</v>
      </c>
      <c r="M141" s="260" t="s">
        <v>1175</v>
      </c>
      <c r="N141" s="260" t="s">
        <v>7484</v>
      </c>
      <c r="O141" s="266" t="str">
        <f t="shared" ca="1" si="8"/>
        <v>0 tahun, 7 bulan, 27 hari</v>
      </c>
      <c r="P141" s="331">
        <f t="shared" ca="1" si="9"/>
        <v>239</v>
      </c>
    </row>
    <row r="142" spans="1:16" ht="81.599999999999994" x14ac:dyDescent="0.7">
      <c r="A142" s="259">
        <v>141</v>
      </c>
      <c r="B142" s="269" t="s">
        <v>12658</v>
      </c>
      <c r="C142" s="261">
        <v>46065</v>
      </c>
      <c r="D142" s="262" t="s">
        <v>39</v>
      </c>
      <c r="E142" s="281" t="s">
        <v>12688</v>
      </c>
      <c r="F142" s="264"/>
      <c r="G142" s="263" t="s">
        <v>16978</v>
      </c>
      <c r="H142" s="260" t="s">
        <v>5508</v>
      </c>
      <c r="I142" s="260" t="s">
        <v>5990</v>
      </c>
      <c r="J142" s="262" t="s">
        <v>12614</v>
      </c>
      <c r="K142" s="260" t="s">
        <v>16672</v>
      </c>
      <c r="L142" s="259" t="s">
        <v>1308</v>
      </c>
      <c r="M142" s="260" t="s">
        <v>11545</v>
      </c>
      <c r="N142" s="260" t="s">
        <v>5481</v>
      </c>
      <c r="O142" s="266" t="str">
        <f t="shared" ca="1" si="8"/>
        <v>0 tahun, 7 bulan, 27 hari</v>
      </c>
      <c r="P142" s="331">
        <f t="shared" ca="1" si="9"/>
        <v>239</v>
      </c>
    </row>
    <row r="143" spans="1:16" ht="61.2" x14ac:dyDescent="0.7">
      <c r="A143" s="259">
        <v>142</v>
      </c>
      <c r="B143" s="269" t="s">
        <v>12659</v>
      </c>
      <c r="C143" s="261">
        <v>46065</v>
      </c>
      <c r="D143" s="262" t="s">
        <v>39</v>
      </c>
      <c r="E143" s="281" t="s">
        <v>12689</v>
      </c>
      <c r="F143" s="264"/>
      <c r="G143" s="263"/>
      <c r="H143" s="260" t="s">
        <v>5508</v>
      </c>
      <c r="I143" s="260" t="s">
        <v>5989</v>
      </c>
      <c r="J143" s="262" t="s">
        <v>9844</v>
      </c>
      <c r="K143" s="264" t="s">
        <v>16672</v>
      </c>
      <c r="L143" s="259" t="s">
        <v>1308</v>
      </c>
      <c r="M143" s="259" t="s">
        <v>10720</v>
      </c>
      <c r="N143" s="260" t="s">
        <v>9788</v>
      </c>
      <c r="O143" s="266" t="str">
        <f t="shared" ca="1" si="8"/>
        <v>0 tahun, 7 bulan, 27 hari</v>
      </c>
      <c r="P143" s="331">
        <f t="shared" ca="1" si="9"/>
        <v>239</v>
      </c>
    </row>
    <row r="144" spans="1:16" x14ac:dyDescent="0.7">
      <c r="A144" s="259">
        <v>143</v>
      </c>
      <c r="B144" s="269" t="s">
        <v>12660</v>
      </c>
      <c r="C144" s="261">
        <v>46065</v>
      </c>
      <c r="D144" s="262" t="s">
        <v>39</v>
      </c>
      <c r="E144" s="281" t="s">
        <v>12690</v>
      </c>
      <c r="F144" s="264"/>
      <c r="G144" s="263" t="s">
        <v>15365</v>
      </c>
      <c r="H144" s="260" t="s">
        <v>5508</v>
      </c>
      <c r="I144" s="260" t="s">
        <v>5989</v>
      </c>
      <c r="J144" s="262" t="s">
        <v>9844</v>
      </c>
      <c r="K144" s="264" t="s">
        <v>16672</v>
      </c>
      <c r="L144" s="259" t="s">
        <v>1308</v>
      </c>
      <c r="M144" s="259" t="s">
        <v>10720</v>
      </c>
      <c r="N144" s="260" t="s">
        <v>9788</v>
      </c>
      <c r="O144" s="266" t="str">
        <f t="shared" ca="1" si="8"/>
        <v>0 tahun, 7 bulan, 27 hari</v>
      </c>
      <c r="P144" s="331">
        <f t="shared" ca="1" si="9"/>
        <v>239</v>
      </c>
    </row>
    <row r="145" spans="1:16" x14ac:dyDescent="0.7">
      <c r="A145" s="259">
        <v>144</v>
      </c>
      <c r="B145" s="269" t="s">
        <v>12661</v>
      </c>
      <c r="C145" s="261">
        <v>46065</v>
      </c>
      <c r="D145" s="262" t="s">
        <v>39</v>
      </c>
      <c r="E145" s="281" t="s">
        <v>12691</v>
      </c>
      <c r="F145" s="264"/>
      <c r="G145" s="263"/>
      <c r="H145" s="260" t="s">
        <v>5508</v>
      </c>
      <c r="I145" s="260" t="s">
        <v>5990</v>
      </c>
      <c r="J145" s="262" t="s">
        <v>12614</v>
      </c>
      <c r="K145" s="260" t="s">
        <v>16672</v>
      </c>
      <c r="L145" s="259" t="s">
        <v>1308</v>
      </c>
      <c r="M145" s="260" t="s">
        <v>11545</v>
      </c>
      <c r="N145" s="260" t="s">
        <v>3230</v>
      </c>
      <c r="O145" s="266" t="str">
        <f t="shared" ca="1" si="8"/>
        <v>0 tahun, 7 bulan, 27 hari</v>
      </c>
      <c r="P145" s="331">
        <f t="shared" ca="1" si="9"/>
        <v>239</v>
      </c>
    </row>
    <row r="146" spans="1:16" ht="61.2" x14ac:dyDescent="0.7">
      <c r="A146" s="259">
        <v>145</v>
      </c>
      <c r="B146" s="269" t="s">
        <v>12662</v>
      </c>
      <c r="C146" s="261">
        <v>46066</v>
      </c>
      <c r="D146" s="262" t="s">
        <v>39</v>
      </c>
      <c r="E146" s="281" t="s">
        <v>12692</v>
      </c>
      <c r="F146" s="264"/>
      <c r="G146" s="263" t="s">
        <v>12108</v>
      </c>
      <c r="H146" s="260" t="s">
        <v>5508</v>
      </c>
      <c r="I146" s="260" t="s">
        <v>5989</v>
      </c>
      <c r="J146" s="262" t="s">
        <v>6086</v>
      </c>
      <c r="K146" s="264" t="s">
        <v>16672</v>
      </c>
      <c r="L146" s="259" t="s">
        <v>1308</v>
      </c>
      <c r="M146" s="259" t="s">
        <v>1744</v>
      </c>
      <c r="N146" s="259" t="s">
        <v>15846</v>
      </c>
      <c r="O146" s="266" t="str">
        <f t="shared" ca="1" si="8"/>
        <v>0 tahun, 7 bulan, 26 hari</v>
      </c>
      <c r="P146" s="331">
        <f t="shared" ca="1" si="9"/>
        <v>238</v>
      </c>
    </row>
    <row r="147" spans="1:16" ht="40.799999999999997" x14ac:dyDescent="0.7">
      <c r="A147" s="259">
        <v>146</v>
      </c>
      <c r="B147" s="269" t="s">
        <v>12663</v>
      </c>
      <c r="C147" s="261">
        <v>46066</v>
      </c>
      <c r="D147" s="262" t="s">
        <v>6928</v>
      </c>
      <c r="E147" s="281" t="s">
        <v>12693</v>
      </c>
      <c r="F147" s="264"/>
      <c r="G147" s="263"/>
      <c r="H147" s="260" t="s">
        <v>5508</v>
      </c>
      <c r="I147" s="260" t="s">
        <v>5989</v>
      </c>
      <c r="J147" s="262" t="s">
        <v>12621</v>
      </c>
      <c r="K147" s="260" t="s">
        <v>16672</v>
      </c>
      <c r="L147" s="259" t="s">
        <v>1308</v>
      </c>
      <c r="M147" s="260" t="s">
        <v>1072</v>
      </c>
      <c r="N147" s="260" t="s">
        <v>1191</v>
      </c>
      <c r="O147" s="266" t="str">
        <f t="shared" ca="1" si="8"/>
        <v>0 tahun, 7 bulan, 26 hari</v>
      </c>
      <c r="P147" s="331">
        <f t="shared" ca="1" si="9"/>
        <v>238</v>
      </c>
    </row>
    <row r="148" spans="1:16" x14ac:dyDescent="0.7">
      <c r="A148" s="259">
        <v>147</v>
      </c>
      <c r="B148" s="269" t="s">
        <v>12664</v>
      </c>
      <c r="C148" s="261">
        <v>46066</v>
      </c>
      <c r="D148" s="262" t="s">
        <v>39</v>
      </c>
      <c r="E148" s="281" t="s">
        <v>12694</v>
      </c>
      <c r="F148" s="264"/>
      <c r="G148" s="263"/>
      <c r="H148" s="260" t="s">
        <v>5508</v>
      </c>
      <c r="I148" s="260" t="s">
        <v>5989</v>
      </c>
      <c r="J148" s="262" t="s">
        <v>9844</v>
      </c>
      <c r="K148" s="264" t="s">
        <v>16672</v>
      </c>
      <c r="L148" s="259" t="s">
        <v>1308</v>
      </c>
      <c r="M148" s="259" t="s">
        <v>10720</v>
      </c>
      <c r="N148" s="260" t="s">
        <v>9788</v>
      </c>
      <c r="O148" s="266" t="str">
        <f t="shared" ca="1" si="8"/>
        <v>0 tahun, 7 bulan, 26 hari</v>
      </c>
      <c r="P148" s="331">
        <f t="shared" ca="1" si="9"/>
        <v>238</v>
      </c>
    </row>
    <row r="149" spans="1:16" ht="61.2" x14ac:dyDescent="0.7">
      <c r="A149" s="259">
        <v>148</v>
      </c>
      <c r="B149" s="269" t="s">
        <v>12665</v>
      </c>
      <c r="C149" s="261">
        <v>46066</v>
      </c>
      <c r="D149" s="262" t="s">
        <v>39</v>
      </c>
      <c r="E149" s="281" t="s">
        <v>12695</v>
      </c>
      <c r="F149" s="264"/>
      <c r="G149" s="263"/>
      <c r="H149" s="260" t="s">
        <v>5508</v>
      </c>
      <c r="I149" s="260" t="s">
        <v>5989</v>
      </c>
      <c r="J149" s="262" t="s">
        <v>9844</v>
      </c>
      <c r="K149" s="264" t="s">
        <v>16672</v>
      </c>
      <c r="L149" s="259" t="s">
        <v>1308</v>
      </c>
      <c r="M149" s="259" t="s">
        <v>10720</v>
      </c>
      <c r="N149" s="260" t="s">
        <v>9788</v>
      </c>
      <c r="O149" s="266" t="str">
        <f t="shared" ca="1" si="8"/>
        <v>0 tahun, 7 bulan, 26 hari</v>
      </c>
      <c r="P149" s="331">
        <f t="shared" ca="1" si="9"/>
        <v>238</v>
      </c>
    </row>
    <row r="150" spans="1:16" ht="40.799999999999997" x14ac:dyDescent="0.7">
      <c r="A150" s="259">
        <v>149</v>
      </c>
      <c r="B150" s="269" t="s">
        <v>12666</v>
      </c>
      <c r="C150" s="261">
        <v>46066</v>
      </c>
      <c r="D150" s="262" t="s">
        <v>39</v>
      </c>
      <c r="E150" s="281" t="s">
        <v>12696</v>
      </c>
      <c r="F150" s="264"/>
      <c r="G150" s="263"/>
      <c r="H150" s="260" t="s">
        <v>5508</v>
      </c>
      <c r="I150" s="260" t="s">
        <v>5508</v>
      </c>
      <c r="J150" s="262" t="s">
        <v>12621</v>
      </c>
      <c r="K150" s="260" t="s">
        <v>16672</v>
      </c>
      <c r="L150" s="259" t="s">
        <v>1184</v>
      </c>
      <c r="M150" s="260" t="s">
        <v>1080</v>
      </c>
      <c r="N150" s="260" t="s">
        <v>8269</v>
      </c>
      <c r="O150" s="266" t="str">
        <f t="shared" ca="1" si="8"/>
        <v>0 tahun, 7 bulan, 26 hari</v>
      </c>
      <c r="P150" s="331">
        <f t="shared" ca="1" si="9"/>
        <v>238</v>
      </c>
    </row>
    <row r="151" spans="1:16" ht="40.799999999999997" x14ac:dyDescent="0.7">
      <c r="A151" s="259">
        <v>150</v>
      </c>
      <c r="B151" s="269" t="s">
        <v>12667</v>
      </c>
      <c r="C151" s="261">
        <v>46066</v>
      </c>
      <c r="D151" s="262" t="s">
        <v>39</v>
      </c>
      <c r="E151" s="281" t="s">
        <v>12697</v>
      </c>
      <c r="F151" s="264"/>
      <c r="G151" s="263"/>
      <c r="H151" s="260" t="s">
        <v>5508</v>
      </c>
      <c r="I151" s="260" t="s">
        <v>5989</v>
      </c>
      <c r="J151" s="262" t="s">
        <v>12614</v>
      </c>
      <c r="K151" s="260" t="s">
        <v>16672</v>
      </c>
      <c r="L151" s="259" t="s">
        <v>1308</v>
      </c>
      <c r="M151" s="260" t="s">
        <v>10515</v>
      </c>
      <c r="N151" s="260" t="s">
        <v>10488</v>
      </c>
      <c r="O151" s="266" t="str">
        <f t="shared" ca="1" si="8"/>
        <v>0 tahun, 7 bulan, 26 hari</v>
      </c>
      <c r="P151" s="331">
        <f t="shared" ca="1" si="9"/>
        <v>238</v>
      </c>
    </row>
    <row r="152" spans="1:16" ht="40.799999999999997" x14ac:dyDescent="0.7">
      <c r="A152" s="259">
        <v>151</v>
      </c>
      <c r="B152" s="269" t="s">
        <v>12668</v>
      </c>
      <c r="C152" s="261">
        <v>46071</v>
      </c>
      <c r="D152" s="262" t="s">
        <v>39</v>
      </c>
      <c r="E152" s="281" t="s">
        <v>12698</v>
      </c>
      <c r="F152" s="264"/>
      <c r="G152" s="263"/>
      <c r="H152" s="260" t="s">
        <v>5508</v>
      </c>
      <c r="I152" s="260" t="s">
        <v>5989</v>
      </c>
      <c r="J152" s="262" t="s">
        <v>9844</v>
      </c>
      <c r="K152" s="264" t="s">
        <v>16672</v>
      </c>
      <c r="L152" s="259" t="s">
        <v>1308</v>
      </c>
      <c r="M152" s="259" t="s">
        <v>10720</v>
      </c>
      <c r="N152" s="260" t="s">
        <v>9788</v>
      </c>
      <c r="O152" s="266" t="str">
        <f t="shared" ca="1" si="8"/>
        <v>0 tahun, 7 bulan, 21 hari</v>
      </c>
      <c r="P152" s="331">
        <f t="shared" ca="1" si="9"/>
        <v>233</v>
      </c>
    </row>
    <row r="153" spans="1:16" ht="40.799999999999997" x14ac:dyDescent="0.7">
      <c r="A153" s="259">
        <v>152</v>
      </c>
      <c r="B153" s="269" t="s">
        <v>12669</v>
      </c>
      <c r="C153" s="261">
        <v>46071</v>
      </c>
      <c r="D153" s="262" t="s">
        <v>6928</v>
      </c>
      <c r="E153" s="281" t="s">
        <v>12699</v>
      </c>
      <c r="F153" s="264"/>
      <c r="G153" s="263"/>
      <c r="H153" s="260" t="s">
        <v>5508</v>
      </c>
      <c r="I153" s="260" t="s">
        <v>5989</v>
      </c>
      <c r="J153" s="262" t="s">
        <v>12614</v>
      </c>
      <c r="K153" s="260" t="s">
        <v>16672</v>
      </c>
      <c r="L153" s="259" t="s">
        <v>1308</v>
      </c>
      <c r="M153" s="259" t="s">
        <v>10720</v>
      </c>
      <c r="N153" s="260" t="s">
        <v>9788</v>
      </c>
      <c r="O153" s="266" t="str">
        <f t="shared" ca="1" si="8"/>
        <v>0 tahun, 7 bulan, 21 hari</v>
      </c>
      <c r="P153" s="331">
        <f t="shared" ca="1" si="9"/>
        <v>233</v>
      </c>
    </row>
    <row r="154" spans="1:16" ht="61.2" x14ac:dyDescent="0.7">
      <c r="A154" s="259">
        <v>153</v>
      </c>
      <c r="B154" s="269" t="s">
        <v>12670</v>
      </c>
      <c r="C154" s="261">
        <v>46071</v>
      </c>
      <c r="D154" s="262" t="s">
        <v>39</v>
      </c>
      <c r="E154" s="281" t="s">
        <v>12700</v>
      </c>
      <c r="F154" s="264"/>
      <c r="G154" s="263" t="s">
        <v>15366</v>
      </c>
      <c r="H154" s="260" t="s">
        <v>5508</v>
      </c>
      <c r="I154" s="260" t="s">
        <v>5989</v>
      </c>
      <c r="J154" s="262" t="s">
        <v>9844</v>
      </c>
      <c r="K154" s="264" t="s">
        <v>16672</v>
      </c>
      <c r="L154" s="259" t="s">
        <v>1308</v>
      </c>
      <c r="M154" s="259" t="s">
        <v>10720</v>
      </c>
      <c r="N154" s="260" t="s">
        <v>9788</v>
      </c>
      <c r="O154" s="266" t="str">
        <f t="shared" ca="1" si="8"/>
        <v>0 tahun, 7 bulan, 21 hari</v>
      </c>
      <c r="P154" s="331">
        <f t="shared" ca="1" si="9"/>
        <v>233</v>
      </c>
    </row>
    <row r="155" spans="1:16" ht="40.799999999999997" x14ac:dyDescent="0.7">
      <c r="A155" s="259">
        <v>154</v>
      </c>
      <c r="B155" s="269" t="s">
        <v>12671</v>
      </c>
      <c r="C155" s="261">
        <v>46071</v>
      </c>
      <c r="D155" s="262" t="s">
        <v>12701</v>
      </c>
      <c r="E155" s="281" t="s">
        <v>12702</v>
      </c>
      <c r="F155" s="264"/>
      <c r="G155" s="263"/>
      <c r="H155" s="260" t="s">
        <v>5508</v>
      </c>
      <c r="I155" s="260" t="s">
        <v>5989</v>
      </c>
      <c r="J155" s="262" t="s">
        <v>12604</v>
      </c>
      <c r="K155" s="260" t="s">
        <v>16672</v>
      </c>
      <c r="L155" s="259" t="s">
        <v>1308</v>
      </c>
      <c r="M155" s="260" t="s">
        <v>10515</v>
      </c>
      <c r="N155" s="260" t="s">
        <v>10488</v>
      </c>
      <c r="O155" s="266" t="str">
        <f t="shared" ca="1" si="8"/>
        <v>0 tahun, 7 bulan, 21 hari</v>
      </c>
      <c r="P155" s="331">
        <f t="shared" ca="1" si="9"/>
        <v>233</v>
      </c>
    </row>
    <row r="156" spans="1:16" ht="40.799999999999997" x14ac:dyDescent="0.7">
      <c r="A156" s="259">
        <v>155</v>
      </c>
      <c r="B156" s="269" t="s">
        <v>12672</v>
      </c>
      <c r="C156" s="261">
        <v>46071</v>
      </c>
      <c r="D156" s="262" t="s">
        <v>12703</v>
      </c>
      <c r="E156" s="281" t="s">
        <v>12704</v>
      </c>
      <c r="F156" s="264"/>
      <c r="G156" s="263"/>
      <c r="H156" s="260" t="s">
        <v>5508</v>
      </c>
      <c r="I156" s="260" t="s">
        <v>5989</v>
      </c>
      <c r="J156" s="262" t="s">
        <v>12604</v>
      </c>
      <c r="K156" s="260" t="s">
        <v>16672</v>
      </c>
      <c r="L156" s="259" t="s">
        <v>1308</v>
      </c>
      <c r="M156" s="260" t="s">
        <v>10515</v>
      </c>
      <c r="N156" s="260" t="s">
        <v>10488</v>
      </c>
      <c r="O156" s="266" t="str">
        <f t="shared" ca="1" si="8"/>
        <v>0 tahun, 7 bulan, 21 hari</v>
      </c>
      <c r="P156" s="331">
        <f t="shared" ca="1" si="9"/>
        <v>233</v>
      </c>
    </row>
    <row r="157" spans="1:16" ht="40.799999999999997" x14ac:dyDescent="0.7">
      <c r="A157" s="259">
        <v>156</v>
      </c>
      <c r="B157" s="269" t="s">
        <v>12673</v>
      </c>
      <c r="C157" s="261">
        <v>46071</v>
      </c>
      <c r="D157" s="262" t="s">
        <v>12705</v>
      </c>
      <c r="E157" s="281" t="s">
        <v>12706</v>
      </c>
      <c r="F157" s="264"/>
      <c r="G157" s="263"/>
      <c r="H157" s="260" t="s">
        <v>5508</v>
      </c>
      <c r="I157" s="260" t="s">
        <v>5989</v>
      </c>
      <c r="J157" s="262" t="s">
        <v>12604</v>
      </c>
      <c r="K157" s="260" t="s">
        <v>16672</v>
      </c>
      <c r="L157" s="259" t="s">
        <v>1308</v>
      </c>
      <c r="M157" s="260" t="s">
        <v>10515</v>
      </c>
      <c r="N157" s="260" t="s">
        <v>10488</v>
      </c>
      <c r="O157" s="266" t="str">
        <f t="shared" ca="1" si="8"/>
        <v>0 tahun, 7 bulan, 21 hari</v>
      </c>
      <c r="P157" s="331">
        <f t="shared" ca="1" si="9"/>
        <v>233</v>
      </c>
    </row>
    <row r="158" spans="1:16" ht="40.799999999999997" x14ac:dyDescent="0.7">
      <c r="A158" s="259">
        <v>157</v>
      </c>
      <c r="B158" s="269" t="s">
        <v>12674</v>
      </c>
      <c r="C158" s="261">
        <v>46071</v>
      </c>
      <c r="D158" s="262" t="s">
        <v>12707</v>
      </c>
      <c r="E158" s="281" t="s">
        <v>12708</v>
      </c>
      <c r="F158" s="264"/>
      <c r="G158" s="263"/>
      <c r="H158" s="260" t="s">
        <v>5508</v>
      </c>
      <c r="I158" s="260" t="s">
        <v>5989</v>
      </c>
      <c r="J158" s="262" t="s">
        <v>12604</v>
      </c>
      <c r="K158" s="260" t="s">
        <v>16672</v>
      </c>
      <c r="L158" s="259" t="s">
        <v>1308</v>
      </c>
      <c r="M158" s="260" t="s">
        <v>10515</v>
      </c>
      <c r="N158" s="260" t="s">
        <v>10488</v>
      </c>
      <c r="O158" s="266" t="str">
        <f t="shared" ca="1" si="8"/>
        <v>0 tahun, 7 bulan, 21 hari</v>
      </c>
      <c r="P158" s="331">
        <f t="shared" ca="1" si="9"/>
        <v>233</v>
      </c>
    </row>
    <row r="159" spans="1:16" ht="61.2" x14ac:dyDescent="0.7">
      <c r="A159" s="259">
        <v>158</v>
      </c>
      <c r="B159" s="269" t="s">
        <v>12675</v>
      </c>
      <c r="C159" s="261">
        <v>46071</v>
      </c>
      <c r="D159" s="262" t="s">
        <v>12709</v>
      </c>
      <c r="E159" s="281" t="s">
        <v>12710</v>
      </c>
      <c r="F159" s="264"/>
      <c r="G159" s="263"/>
      <c r="H159" s="260" t="s">
        <v>5508</v>
      </c>
      <c r="I159" s="260" t="s">
        <v>5989</v>
      </c>
      <c r="J159" s="262" t="s">
        <v>12604</v>
      </c>
      <c r="K159" s="260" t="s">
        <v>16672</v>
      </c>
      <c r="L159" s="259" t="s">
        <v>1308</v>
      </c>
      <c r="M159" s="260" t="s">
        <v>10515</v>
      </c>
      <c r="N159" s="260" t="s">
        <v>10488</v>
      </c>
      <c r="O159" s="266" t="str">
        <f t="shared" ca="1" si="8"/>
        <v>0 tahun, 7 bulan, 21 hari</v>
      </c>
      <c r="P159" s="331">
        <f t="shared" ca="1" si="9"/>
        <v>233</v>
      </c>
    </row>
    <row r="160" spans="1:16" ht="61.2" x14ac:dyDescent="0.7">
      <c r="A160" s="259">
        <v>159</v>
      </c>
      <c r="B160" s="269" t="s">
        <v>12676</v>
      </c>
      <c r="C160" s="261">
        <v>46071</v>
      </c>
      <c r="D160" s="262" t="s">
        <v>39</v>
      </c>
      <c r="E160" s="281" t="s">
        <v>12711</v>
      </c>
      <c r="F160" s="264"/>
      <c r="G160" s="263"/>
      <c r="H160" s="260" t="s">
        <v>5508</v>
      </c>
      <c r="I160" s="260" t="s">
        <v>5989</v>
      </c>
      <c r="J160" s="262" t="s">
        <v>9844</v>
      </c>
      <c r="K160" s="264" t="s">
        <v>16672</v>
      </c>
      <c r="L160" s="259" t="s">
        <v>1308</v>
      </c>
      <c r="M160" s="259" t="s">
        <v>10720</v>
      </c>
      <c r="N160" s="260" t="s">
        <v>9788</v>
      </c>
      <c r="O160" s="266" t="str">
        <f t="shared" ca="1" si="8"/>
        <v>0 tahun, 7 bulan, 21 hari</v>
      </c>
      <c r="P160" s="331">
        <f t="shared" ca="1" si="9"/>
        <v>233</v>
      </c>
    </row>
    <row r="161" spans="1:16" ht="61.2" x14ac:dyDescent="0.7">
      <c r="A161" s="259">
        <v>160</v>
      </c>
      <c r="B161" s="269" t="s">
        <v>12677</v>
      </c>
      <c r="C161" s="261">
        <v>46071</v>
      </c>
      <c r="D161" s="262" t="s">
        <v>39</v>
      </c>
      <c r="E161" s="281" t="s">
        <v>12712</v>
      </c>
      <c r="F161" s="264"/>
      <c r="G161" s="263" t="s">
        <v>15367</v>
      </c>
      <c r="H161" s="260" t="s">
        <v>1079</v>
      </c>
      <c r="I161" s="260" t="s">
        <v>7756</v>
      </c>
      <c r="J161" s="326" t="s">
        <v>12603</v>
      </c>
      <c r="K161" s="260" t="s">
        <v>16672</v>
      </c>
      <c r="L161" s="259" t="s">
        <v>1308</v>
      </c>
      <c r="M161" s="260" t="s">
        <v>1080</v>
      </c>
      <c r="N161" s="260" t="s">
        <v>8269</v>
      </c>
      <c r="O161" s="266" t="str">
        <f t="shared" ca="1" si="8"/>
        <v>0 tahun, 7 bulan, 21 hari</v>
      </c>
      <c r="P161" s="331">
        <f t="shared" ca="1" si="9"/>
        <v>233</v>
      </c>
    </row>
    <row r="162" spans="1:16" ht="61.2" x14ac:dyDescent="0.7">
      <c r="A162" s="259">
        <v>161</v>
      </c>
      <c r="B162" s="269" t="s">
        <v>12678</v>
      </c>
      <c r="C162" s="261">
        <v>46072</v>
      </c>
      <c r="D162" s="262" t="s">
        <v>39</v>
      </c>
      <c r="E162" s="281" t="s">
        <v>12713</v>
      </c>
      <c r="F162" s="264"/>
      <c r="G162" s="263" t="s">
        <v>11574</v>
      </c>
      <c r="H162" s="260" t="s">
        <v>1079</v>
      </c>
      <c r="I162" s="260" t="s">
        <v>7715</v>
      </c>
      <c r="J162" s="262" t="s">
        <v>12608</v>
      </c>
      <c r="K162" s="260" t="s">
        <v>16672</v>
      </c>
      <c r="L162" s="259" t="s">
        <v>1308</v>
      </c>
      <c r="M162" s="260" t="s">
        <v>1079</v>
      </c>
      <c r="N162" s="260" t="s">
        <v>5499</v>
      </c>
      <c r="O162" s="266" t="str">
        <f t="shared" ca="1" si="8"/>
        <v>0 tahun, 7 bulan, 20 hari</v>
      </c>
      <c r="P162" s="331">
        <f t="shared" ca="1" si="9"/>
        <v>232</v>
      </c>
    </row>
    <row r="163" spans="1:16" x14ac:dyDescent="0.7">
      <c r="A163" s="259">
        <v>162</v>
      </c>
      <c r="B163" s="269" t="s">
        <v>12679</v>
      </c>
      <c r="C163" s="261">
        <v>46072</v>
      </c>
      <c r="D163" s="262" t="s">
        <v>12714</v>
      </c>
      <c r="E163" s="281" t="s">
        <v>12715</v>
      </c>
      <c r="F163" s="264"/>
      <c r="G163" s="263"/>
      <c r="H163" s="260" t="s">
        <v>5985</v>
      </c>
      <c r="I163" s="260" t="s">
        <v>5985</v>
      </c>
      <c r="J163" s="262" t="s">
        <v>1219</v>
      </c>
      <c r="K163" s="260" t="s">
        <v>16672</v>
      </c>
      <c r="L163" s="259" t="s">
        <v>1308</v>
      </c>
      <c r="M163" s="260" t="s">
        <v>1219</v>
      </c>
      <c r="N163" s="260" t="s">
        <v>1219</v>
      </c>
      <c r="O163" s="266" t="str">
        <f t="shared" ca="1" si="8"/>
        <v>0 tahun, 7 bulan, 20 hari</v>
      </c>
      <c r="P163" s="331">
        <f t="shared" ca="1" si="9"/>
        <v>232</v>
      </c>
    </row>
    <row r="164" spans="1:16" x14ac:dyDescent="0.7">
      <c r="A164" s="259">
        <v>163</v>
      </c>
      <c r="B164" s="269" t="s">
        <v>12680</v>
      </c>
      <c r="C164" s="261">
        <v>46072</v>
      </c>
      <c r="D164" s="262" t="s">
        <v>7887</v>
      </c>
      <c r="E164" s="281" t="s">
        <v>12716</v>
      </c>
      <c r="F164" s="264"/>
      <c r="G164" s="263"/>
      <c r="H164" s="260" t="s">
        <v>5985</v>
      </c>
      <c r="I164" s="260" t="s">
        <v>5985</v>
      </c>
      <c r="J164" s="262" t="s">
        <v>1219</v>
      </c>
      <c r="K164" s="260" t="s">
        <v>16672</v>
      </c>
      <c r="L164" s="259" t="s">
        <v>1308</v>
      </c>
      <c r="M164" s="260" t="s">
        <v>1219</v>
      </c>
      <c r="N164" s="260" t="s">
        <v>1219</v>
      </c>
      <c r="O164" s="266" t="str">
        <f t="shared" ca="1" si="8"/>
        <v>0 tahun, 7 bulan, 20 hari</v>
      </c>
      <c r="P164" s="331">
        <f t="shared" ca="1" si="9"/>
        <v>232</v>
      </c>
    </row>
    <row r="165" spans="1:16" ht="40.799999999999997" x14ac:dyDescent="0.7">
      <c r="A165" s="259">
        <v>164</v>
      </c>
      <c r="B165" s="269" t="s">
        <v>12681</v>
      </c>
      <c r="C165" s="261">
        <v>46072</v>
      </c>
      <c r="D165" s="262" t="s">
        <v>39</v>
      </c>
      <c r="E165" s="281" t="s">
        <v>12717</v>
      </c>
      <c r="F165" s="264"/>
      <c r="G165" s="263"/>
      <c r="H165" s="260" t="s">
        <v>1079</v>
      </c>
      <c r="I165" s="260" t="s">
        <v>7756</v>
      </c>
      <c r="J165" s="262" t="s">
        <v>12608</v>
      </c>
      <c r="K165" s="260" t="s">
        <v>16672</v>
      </c>
      <c r="L165" s="259" t="s">
        <v>1308</v>
      </c>
      <c r="M165" s="260" t="s">
        <v>1079</v>
      </c>
      <c r="N165" s="260" t="s">
        <v>1172</v>
      </c>
      <c r="O165" s="266" t="str">
        <f t="shared" ca="1" si="8"/>
        <v>0 tahun, 7 bulan, 20 hari</v>
      </c>
      <c r="P165" s="331">
        <f t="shared" ca="1" si="9"/>
        <v>232</v>
      </c>
    </row>
    <row r="166" spans="1:16" ht="40.799999999999997" x14ac:dyDescent="0.7">
      <c r="A166" s="259">
        <v>165</v>
      </c>
      <c r="B166" s="269" t="s">
        <v>12720</v>
      </c>
      <c r="C166" s="261">
        <v>46072</v>
      </c>
      <c r="D166" s="262" t="s">
        <v>39</v>
      </c>
      <c r="E166" s="281" t="s">
        <v>12829</v>
      </c>
      <c r="F166" s="264"/>
      <c r="G166" s="263"/>
      <c r="H166" s="260" t="s">
        <v>5508</v>
      </c>
      <c r="I166" s="260" t="s">
        <v>5990</v>
      </c>
      <c r="J166" s="260" t="s">
        <v>12614</v>
      </c>
      <c r="K166" s="260" t="s">
        <v>16672</v>
      </c>
      <c r="L166" s="259" t="s">
        <v>1308</v>
      </c>
      <c r="M166" s="260" t="s">
        <v>11545</v>
      </c>
      <c r="N166" s="260" t="s">
        <v>5604</v>
      </c>
      <c r="O166" s="266" t="str">
        <f t="shared" ref="O166:O225" ca="1" si="10">DATEDIF(C166,$R$1,"Y")&amp;" tahun, "&amp;DATEDIF(C166,$R$1,"YM")&amp;" bulan, "&amp;DATEDIF(C166,$R$1,"MD")&amp;" hari"</f>
        <v>0 tahun, 7 bulan, 20 hari</v>
      </c>
      <c r="P166" s="331">
        <f t="shared" ref="P166:P225" ca="1" si="11">TODAY()-C166</f>
        <v>232</v>
      </c>
    </row>
    <row r="167" spans="1:16" ht="61.2" x14ac:dyDescent="0.7">
      <c r="A167" s="259">
        <v>166</v>
      </c>
      <c r="B167" s="269" t="s">
        <v>12721</v>
      </c>
      <c r="C167" s="261">
        <v>46072</v>
      </c>
      <c r="D167" s="262" t="s">
        <v>39</v>
      </c>
      <c r="E167" s="281" t="s">
        <v>12830</v>
      </c>
      <c r="F167" s="264"/>
      <c r="G167" s="263"/>
      <c r="H167" s="260" t="s">
        <v>5508</v>
      </c>
      <c r="I167" s="260" t="s">
        <v>5989</v>
      </c>
      <c r="J167" s="260" t="s">
        <v>9844</v>
      </c>
      <c r="K167" s="264" t="s">
        <v>16672</v>
      </c>
      <c r="L167" s="259" t="s">
        <v>1308</v>
      </c>
      <c r="M167" s="259" t="s">
        <v>10720</v>
      </c>
      <c r="N167" s="260" t="s">
        <v>9788</v>
      </c>
      <c r="O167" s="266" t="str">
        <f t="shared" ca="1" si="10"/>
        <v>0 tahun, 7 bulan, 20 hari</v>
      </c>
      <c r="P167" s="331">
        <f t="shared" ca="1" si="11"/>
        <v>232</v>
      </c>
    </row>
    <row r="168" spans="1:16" ht="40.799999999999997" x14ac:dyDescent="0.7">
      <c r="A168" s="259">
        <v>167</v>
      </c>
      <c r="B168" s="269" t="s">
        <v>12722</v>
      </c>
      <c r="C168" s="261">
        <v>46072</v>
      </c>
      <c r="D168" s="262" t="s">
        <v>39</v>
      </c>
      <c r="E168" s="281" t="s">
        <v>12831</v>
      </c>
      <c r="F168" s="264"/>
      <c r="G168" s="263"/>
      <c r="H168" s="260" t="s">
        <v>5508</v>
      </c>
      <c r="I168" s="260" t="s">
        <v>5989</v>
      </c>
      <c r="J168" s="260" t="s">
        <v>12613</v>
      </c>
      <c r="K168" s="260" t="s">
        <v>16672</v>
      </c>
      <c r="L168" s="259" t="s">
        <v>1308</v>
      </c>
      <c r="M168" s="260" t="s">
        <v>1175</v>
      </c>
      <c r="N168" s="260" t="s">
        <v>7484</v>
      </c>
      <c r="O168" s="266" t="str">
        <f t="shared" ca="1" si="10"/>
        <v>0 tahun, 7 bulan, 20 hari</v>
      </c>
      <c r="P168" s="331">
        <f t="shared" ca="1" si="11"/>
        <v>232</v>
      </c>
    </row>
    <row r="169" spans="1:16" x14ac:dyDescent="0.7">
      <c r="A169" s="259">
        <v>168</v>
      </c>
      <c r="B169" s="269" t="s">
        <v>12723</v>
      </c>
      <c r="C169" s="261">
        <v>46073</v>
      </c>
      <c r="D169" s="262" t="s">
        <v>39</v>
      </c>
      <c r="E169" s="281" t="s">
        <v>12832</v>
      </c>
      <c r="F169" s="264"/>
      <c r="G169" s="263"/>
      <c r="H169" s="260" t="s">
        <v>5508</v>
      </c>
      <c r="I169" s="260" t="s">
        <v>5508</v>
      </c>
      <c r="J169" s="262" t="s">
        <v>12604</v>
      </c>
      <c r="K169" s="260" t="s">
        <v>16672</v>
      </c>
      <c r="L169" s="259" t="s">
        <v>1308</v>
      </c>
      <c r="M169" s="260" t="s">
        <v>10300</v>
      </c>
      <c r="N169" s="260" t="s">
        <v>1071</v>
      </c>
      <c r="O169" s="266" t="str">
        <f t="shared" ca="1" si="10"/>
        <v>0 tahun, 7 bulan, 19 hari</v>
      </c>
      <c r="P169" s="331">
        <f t="shared" ca="1" si="11"/>
        <v>231</v>
      </c>
    </row>
    <row r="170" spans="1:16" ht="40.799999999999997" x14ac:dyDescent="0.7">
      <c r="A170" s="259">
        <v>169</v>
      </c>
      <c r="B170" s="269" t="s">
        <v>12724</v>
      </c>
      <c r="C170" s="261">
        <v>46073</v>
      </c>
      <c r="D170" s="262" t="s">
        <v>39</v>
      </c>
      <c r="E170" s="281" t="s">
        <v>12833</v>
      </c>
      <c r="F170" s="264"/>
      <c r="G170" s="263"/>
      <c r="H170" s="260" t="s">
        <v>5508</v>
      </c>
      <c r="I170" s="260" t="s">
        <v>5989</v>
      </c>
      <c r="J170" s="260" t="s">
        <v>3188</v>
      </c>
      <c r="K170" s="264" t="s">
        <v>16672</v>
      </c>
      <c r="L170" s="259" t="s">
        <v>1308</v>
      </c>
      <c r="M170" s="259" t="s">
        <v>1170</v>
      </c>
      <c r="N170" s="259" t="s">
        <v>13443</v>
      </c>
      <c r="O170" s="266" t="str">
        <f t="shared" ca="1" si="10"/>
        <v>0 tahun, 7 bulan, 19 hari</v>
      </c>
      <c r="P170" s="331">
        <f t="shared" ca="1" si="11"/>
        <v>231</v>
      </c>
    </row>
    <row r="171" spans="1:16" ht="40.799999999999997" x14ac:dyDescent="0.7">
      <c r="A171" s="259">
        <v>170</v>
      </c>
      <c r="B171" s="269" t="s">
        <v>12725</v>
      </c>
      <c r="C171" s="261">
        <v>46073</v>
      </c>
      <c r="D171" s="262" t="s">
        <v>39</v>
      </c>
      <c r="E171" s="281" t="s">
        <v>12834</v>
      </c>
      <c r="F171" s="264"/>
      <c r="G171" s="263"/>
      <c r="H171" s="260" t="s">
        <v>5508</v>
      </c>
      <c r="I171" s="260" t="s">
        <v>7640</v>
      </c>
      <c r="J171" s="260" t="s">
        <v>12614</v>
      </c>
      <c r="K171" s="260" t="s">
        <v>16672</v>
      </c>
      <c r="L171" s="259" t="s">
        <v>1308</v>
      </c>
      <c r="M171" s="260" t="s">
        <v>11545</v>
      </c>
      <c r="N171" s="259" t="s">
        <v>8067</v>
      </c>
      <c r="O171" s="266" t="str">
        <f t="shared" ca="1" si="10"/>
        <v>0 tahun, 7 bulan, 19 hari</v>
      </c>
      <c r="P171" s="331">
        <f t="shared" ca="1" si="11"/>
        <v>231</v>
      </c>
    </row>
    <row r="172" spans="1:16" ht="40.799999999999997" x14ac:dyDescent="0.7">
      <c r="A172" s="259">
        <v>171</v>
      </c>
      <c r="B172" s="269" t="s">
        <v>12726</v>
      </c>
      <c r="C172" s="261">
        <v>46073</v>
      </c>
      <c r="D172" s="262" t="s">
        <v>39</v>
      </c>
      <c r="E172" s="281" t="s">
        <v>12835</v>
      </c>
      <c r="F172" s="264"/>
      <c r="G172" s="263"/>
      <c r="H172" s="260" t="s">
        <v>5508</v>
      </c>
      <c r="I172" s="260" t="s">
        <v>5989</v>
      </c>
      <c r="J172" s="260" t="s">
        <v>12614</v>
      </c>
      <c r="K172" s="260" t="s">
        <v>16672</v>
      </c>
      <c r="L172" s="259" t="s">
        <v>1308</v>
      </c>
      <c r="M172" s="260" t="s">
        <v>11545</v>
      </c>
      <c r="N172" s="259" t="s">
        <v>8067</v>
      </c>
      <c r="O172" s="266" t="str">
        <f t="shared" ca="1" si="10"/>
        <v>0 tahun, 7 bulan, 19 hari</v>
      </c>
      <c r="P172" s="331">
        <f t="shared" ca="1" si="11"/>
        <v>231</v>
      </c>
    </row>
    <row r="173" spans="1:16" ht="61.2" x14ac:dyDescent="0.7">
      <c r="A173" s="259">
        <v>172</v>
      </c>
      <c r="B173" s="269" t="s">
        <v>12727</v>
      </c>
      <c r="C173" s="261">
        <v>46073</v>
      </c>
      <c r="D173" s="262" t="s">
        <v>39</v>
      </c>
      <c r="E173" s="281" t="s">
        <v>12836</v>
      </c>
      <c r="F173" s="264"/>
      <c r="G173" s="263"/>
      <c r="H173" s="260" t="s">
        <v>5508</v>
      </c>
      <c r="I173" s="260" t="s">
        <v>5989</v>
      </c>
      <c r="J173" s="260" t="s">
        <v>9844</v>
      </c>
      <c r="K173" s="264" t="s">
        <v>16672</v>
      </c>
      <c r="L173" s="259" t="s">
        <v>1308</v>
      </c>
      <c r="M173" s="259" t="s">
        <v>10720</v>
      </c>
      <c r="N173" s="260" t="s">
        <v>9788</v>
      </c>
      <c r="O173" s="266" t="str">
        <f t="shared" ca="1" si="10"/>
        <v>0 tahun, 7 bulan, 19 hari</v>
      </c>
      <c r="P173" s="331">
        <f t="shared" ca="1" si="11"/>
        <v>231</v>
      </c>
    </row>
    <row r="174" spans="1:16" x14ac:dyDescent="0.7">
      <c r="A174" s="259">
        <v>173</v>
      </c>
      <c r="B174" s="269" t="s">
        <v>12728</v>
      </c>
      <c r="C174" s="261">
        <v>46073</v>
      </c>
      <c r="D174" s="262" t="s">
        <v>39</v>
      </c>
      <c r="E174" s="281" t="s">
        <v>12837</v>
      </c>
      <c r="F174" s="264"/>
      <c r="G174" s="263"/>
      <c r="H174" s="260" t="s">
        <v>5508</v>
      </c>
      <c r="I174" s="260" t="s">
        <v>5989</v>
      </c>
      <c r="J174" s="260" t="s">
        <v>12614</v>
      </c>
      <c r="K174" s="260" t="s">
        <v>16672</v>
      </c>
      <c r="L174" s="259" t="s">
        <v>1308</v>
      </c>
      <c r="M174" s="260" t="s">
        <v>10515</v>
      </c>
      <c r="N174" s="260" t="s">
        <v>10488</v>
      </c>
      <c r="O174" s="266" t="str">
        <f t="shared" ca="1" si="10"/>
        <v>0 tahun, 7 bulan, 19 hari</v>
      </c>
      <c r="P174" s="331">
        <f t="shared" ca="1" si="11"/>
        <v>231</v>
      </c>
    </row>
    <row r="175" spans="1:16" ht="40.799999999999997" x14ac:dyDescent="0.7">
      <c r="A175" s="259">
        <v>174</v>
      </c>
      <c r="B175" s="269" t="s">
        <v>12729</v>
      </c>
      <c r="C175" s="261">
        <v>46076</v>
      </c>
      <c r="D175" s="262" t="s">
        <v>39</v>
      </c>
      <c r="E175" s="281" t="s">
        <v>12838</v>
      </c>
      <c r="F175" s="264"/>
      <c r="G175" s="263"/>
      <c r="H175" s="260" t="s">
        <v>5508</v>
      </c>
      <c r="I175" s="260" t="s">
        <v>5989</v>
      </c>
      <c r="J175" s="260" t="s">
        <v>9844</v>
      </c>
      <c r="K175" s="264" t="s">
        <v>16672</v>
      </c>
      <c r="L175" s="259" t="s">
        <v>1308</v>
      </c>
      <c r="M175" s="259" t="s">
        <v>10720</v>
      </c>
      <c r="N175" s="260" t="s">
        <v>9788</v>
      </c>
      <c r="O175" s="266" t="str">
        <f t="shared" ca="1" si="10"/>
        <v>0 tahun, 7 bulan, 16 hari</v>
      </c>
      <c r="P175" s="331">
        <f t="shared" ca="1" si="11"/>
        <v>228</v>
      </c>
    </row>
    <row r="176" spans="1:16" ht="40.799999999999997" x14ac:dyDescent="0.7">
      <c r="A176" s="259">
        <v>175</v>
      </c>
      <c r="B176" s="269" t="s">
        <v>12730</v>
      </c>
      <c r="C176" s="261">
        <v>46076</v>
      </c>
      <c r="D176" s="262" t="s">
        <v>39</v>
      </c>
      <c r="E176" s="281" t="s">
        <v>12839</v>
      </c>
      <c r="F176" s="264"/>
      <c r="G176" s="263"/>
      <c r="H176" s="260" t="s">
        <v>5508</v>
      </c>
      <c r="I176" s="260" t="s">
        <v>3189</v>
      </c>
      <c r="J176" s="260" t="s">
        <v>12614</v>
      </c>
      <c r="K176" s="260" t="s">
        <v>16672</v>
      </c>
      <c r="L176" s="259" t="s">
        <v>1308</v>
      </c>
      <c r="M176" s="260" t="s">
        <v>12125</v>
      </c>
      <c r="N176" s="260" t="s">
        <v>7530</v>
      </c>
      <c r="O176" s="266" t="str">
        <f t="shared" ca="1" si="10"/>
        <v>0 tahun, 7 bulan, 16 hari</v>
      </c>
      <c r="P176" s="331">
        <f t="shared" ca="1" si="11"/>
        <v>228</v>
      </c>
    </row>
    <row r="177" spans="1:16" ht="61.2" x14ac:dyDescent="0.7">
      <c r="A177" s="259">
        <v>176</v>
      </c>
      <c r="B177" s="269" t="s">
        <v>12731</v>
      </c>
      <c r="C177" s="261">
        <v>46076</v>
      </c>
      <c r="D177" s="262" t="s">
        <v>39</v>
      </c>
      <c r="E177" s="281" t="s">
        <v>12840</v>
      </c>
      <c r="F177" s="264"/>
      <c r="G177" s="263"/>
      <c r="H177" s="260" t="s">
        <v>5508</v>
      </c>
      <c r="I177" s="260" t="s">
        <v>5989</v>
      </c>
      <c r="J177" s="260" t="s">
        <v>9844</v>
      </c>
      <c r="K177" s="264" t="s">
        <v>16672</v>
      </c>
      <c r="L177" s="259" t="s">
        <v>1308</v>
      </c>
      <c r="M177" s="259" t="s">
        <v>10720</v>
      </c>
      <c r="N177" s="260" t="s">
        <v>9788</v>
      </c>
      <c r="O177" s="266" t="str">
        <f t="shared" ca="1" si="10"/>
        <v>0 tahun, 7 bulan, 16 hari</v>
      </c>
      <c r="P177" s="331">
        <f t="shared" ca="1" si="11"/>
        <v>228</v>
      </c>
    </row>
    <row r="178" spans="1:16" ht="40.799999999999997" x14ac:dyDescent="0.7">
      <c r="A178" s="259">
        <v>177</v>
      </c>
      <c r="B178" s="269" t="s">
        <v>12732</v>
      </c>
      <c r="C178" s="261">
        <v>46077</v>
      </c>
      <c r="D178" s="262" t="s">
        <v>6928</v>
      </c>
      <c r="E178" s="281" t="s">
        <v>12841</v>
      </c>
      <c r="F178" s="264"/>
      <c r="G178" s="263"/>
      <c r="H178" s="260" t="s">
        <v>5508</v>
      </c>
      <c r="I178" s="260" t="s">
        <v>3189</v>
      </c>
      <c r="J178" s="260" t="s">
        <v>12614</v>
      </c>
      <c r="K178" s="260" t="s">
        <v>16672</v>
      </c>
      <c r="L178" s="259" t="s">
        <v>1308</v>
      </c>
      <c r="M178" s="260" t="s">
        <v>11545</v>
      </c>
      <c r="N178" s="260" t="s">
        <v>5604</v>
      </c>
      <c r="O178" s="266" t="str">
        <f t="shared" ca="1" si="10"/>
        <v>0 tahun, 7 bulan, 15 hari</v>
      </c>
      <c r="P178" s="331">
        <f t="shared" ca="1" si="11"/>
        <v>227</v>
      </c>
    </row>
    <row r="179" spans="1:16" x14ac:dyDescent="0.7">
      <c r="A179" s="259">
        <v>178</v>
      </c>
      <c r="B179" s="269" t="s">
        <v>12733</v>
      </c>
      <c r="C179" s="261">
        <v>46077</v>
      </c>
      <c r="D179" s="262" t="s">
        <v>12842</v>
      </c>
      <c r="E179" s="281" t="s">
        <v>5747</v>
      </c>
      <c r="F179" s="264"/>
      <c r="G179" s="263"/>
      <c r="H179" s="260" t="s">
        <v>5985</v>
      </c>
      <c r="I179" s="260" t="s">
        <v>5985</v>
      </c>
      <c r="J179" s="260" t="s">
        <v>12621</v>
      </c>
      <c r="K179" s="260" t="s">
        <v>16672</v>
      </c>
      <c r="L179" s="259" t="s">
        <v>1308</v>
      </c>
      <c r="M179" s="260" t="s">
        <v>1072</v>
      </c>
      <c r="N179" s="260" t="s">
        <v>1191</v>
      </c>
      <c r="O179" s="266" t="str">
        <f t="shared" ca="1" si="10"/>
        <v>0 tahun, 7 bulan, 15 hari</v>
      </c>
      <c r="P179" s="331">
        <f t="shared" ca="1" si="11"/>
        <v>227</v>
      </c>
    </row>
    <row r="180" spans="1:16" x14ac:dyDescent="0.7">
      <c r="A180" s="259">
        <v>179</v>
      </c>
      <c r="B180" s="269" t="s">
        <v>12734</v>
      </c>
      <c r="C180" s="261">
        <v>46077</v>
      </c>
      <c r="D180" s="262" t="s">
        <v>10899</v>
      </c>
      <c r="E180" s="281" t="s">
        <v>12843</v>
      </c>
      <c r="F180" s="264"/>
      <c r="G180" s="263"/>
      <c r="H180" s="260" t="s">
        <v>5508</v>
      </c>
      <c r="I180" s="260" t="s">
        <v>5989</v>
      </c>
      <c r="J180" s="260" t="s">
        <v>12614</v>
      </c>
      <c r="K180" s="260" t="s">
        <v>16672</v>
      </c>
      <c r="L180" s="259" t="s">
        <v>1308</v>
      </c>
      <c r="M180" s="260" t="s">
        <v>10515</v>
      </c>
      <c r="N180" s="260" t="s">
        <v>10488</v>
      </c>
      <c r="O180" s="266" t="str">
        <f t="shared" ca="1" si="10"/>
        <v>0 tahun, 7 bulan, 15 hari</v>
      </c>
      <c r="P180" s="331">
        <f t="shared" ca="1" si="11"/>
        <v>227</v>
      </c>
    </row>
    <row r="181" spans="1:16" ht="61.2" x14ac:dyDescent="0.7">
      <c r="A181" s="259">
        <v>180</v>
      </c>
      <c r="B181" s="269" t="s">
        <v>12735</v>
      </c>
      <c r="C181" s="261">
        <v>46077</v>
      </c>
      <c r="D181" s="262" t="s">
        <v>39</v>
      </c>
      <c r="E181" s="281" t="s">
        <v>12844</v>
      </c>
      <c r="F181" s="264"/>
      <c r="G181" s="263"/>
      <c r="H181" s="260" t="s">
        <v>5508</v>
      </c>
      <c r="I181" s="260" t="s">
        <v>5989</v>
      </c>
      <c r="J181" s="260" t="s">
        <v>9844</v>
      </c>
      <c r="K181" s="264" t="s">
        <v>16672</v>
      </c>
      <c r="L181" s="259" t="s">
        <v>1308</v>
      </c>
      <c r="M181" s="259" t="s">
        <v>10720</v>
      </c>
      <c r="N181" s="260" t="s">
        <v>9788</v>
      </c>
      <c r="O181" s="266" t="str">
        <f t="shared" ca="1" si="10"/>
        <v>0 tahun, 7 bulan, 15 hari</v>
      </c>
      <c r="P181" s="331">
        <f t="shared" ca="1" si="11"/>
        <v>227</v>
      </c>
    </row>
    <row r="182" spans="1:16" ht="40.799999999999997" x14ac:dyDescent="0.7">
      <c r="A182" s="259">
        <v>181</v>
      </c>
      <c r="B182" s="269" t="s">
        <v>12736</v>
      </c>
      <c r="C182" s="261">
        <v>46077</v>
      </c>
      <c r="D182" s="262" t="s">
        <v>39</v>
      </c>
      <c r="E182" s="281" t="s">
        <v>12845</v>
      </c>
      <c r="F182" s="264"/>
      <c r="G182" s="263"/>
      <c r="H182" s="260" t="s">
        <v>5508</v>
      </c>
      <c r="I182" s="260" t="s">
        <v>5990</v>
      </c>
      <c r="J182" s="260" t="s">
        <v>12614</v>
      </c>
      <c r="K182" s="260" t="s">
        <v>16672</v>
      </c>
      <c r="L182" s="259" t="s">
        <v>1308</v>
      </c>
      <c r="M182" s="260" t="s">
        <v>11545</v>
      </c>
      <c r="N182" s="260" t="s">
        <v>5481</v>
      </c>
      <c r="O182" s="266" t="str">
        <f t="shared" ca="1" si="10"/>
        <v>0 tahun, 7 bulan, 15 hari</v>
      </c>
      <c r="P182" s="331">
        <f t="shared" ca="1" si="11"/>
        <v>227</v>
      </c>
    </row>
    <row r="183" spans="1:16" ht="61.2" x14ac:dyDescent="0.7">
      <c r="A183" s="259">
        <v>182</v>
      </c>
      <c r="B183" s="269" t="s">
        <v>12737</v>
      </c>
      <c r="C183" s="261">
        <v>46077</v>
      </c>
      <c r="D183" s="262" t="s">
        <v>11726</v>
      </c>
      <c r="E183" s="281" t="s">
        <v>12846</v>
      </c>
      <c r="F183" s="264"/>
      <c r="G183" s="263"/>
      <c r="H183" s="260" t="s">
        <v>5508</v>
      </c>
      <c r="I183" s="260" t="s">
        <v>7640</v>
      </c>
      <c r="J183" s="260" t="s">
        <v>12614</v>
      </c>
      <c r="K183" s="260" t="s">
        <v>16672</v>
      </c>
      <c r="L183" s="259" t="s">
        <v>1308</v>
      </c>
      <c r="M183" s="260" t="s">
        <v>10515</v>
      </c>
      <c r="N183" s="260" t="s">
        <v>10488</v>
      </c>
      <c r="O183" s="266" t="str">
        <f t="shared" ca="1" si="10"/>
        <v>0 tahun, 7 bulan, 15 hari</v>
      </c>
      <c r="P183" s="331">
        <f t="shared" ca="1" si="11"/>
        <v>227</v>
      </c>
    </row>
    <row r="184" spans="1:16" ht="40.799999999999997" x14ac:dyDescent="0.7">
      <c r="A184" s="259">
        <v>183</v>
      </c>
      <c r="B184" s="269" t="s">
        <v>12738</v>
      </c>
      <c r="C184" s="261">
        <v>46078</v>
      </c>
      <c r="D184" s="262" t="s">
        <v>39</v>
      </c>
      <c r="E184" s="281" t="s">
        <v>12847</v>
      </c>
      <c r="F184" s="264"/>
      <c r="G184" s="263"/>
      <c r="H184" s="260" t="s">
        <v>5508</v>
      </c>
      <c r="I184" s="260" t="s">
        <v>5989</v>
      </c>
      <c r="J184" s="260" t="s">
        <v>9844</v>
      </c>
      <c r="K184" s="264" t="s">
        <v>16672</v>
      </c>
      <c r="L184" s="259" t="s">
        <v>1308</v>
      </c>
      <c r="M184" s="259" t="s">
        <v>10720</v>
      </c>
      <c r="N184" s="260" t="s">
        <v>9788</v>
      </c>
      <c r="O184" s="266" t="str">
        <f t="shared" ca="1" si="10"/>
        <v>0 tahun, 7 bulan, 14 hari</v>
      </c>
      <c r="P184" s="331">
        <f t="shared" ca="1" si="11"/>
        <v>226</v>
      </c>
    </row>
    <row r="185" spans="1:16" ht="40.799999999999997" x14ac:dyDescent="0.7">
      <c r="A185" s="259">
        <v>184</v>
      </c>
      <c r="B185" s="269" t="s">
        <v>12739</v>
      </c>
      <c r="C185" s="261">
        <v>46078</v>
      </c>
      <c r="D185" s="262" t="s">
        <v>6928</v>
      </c>
      <c r="E185" s="281" t="s">
        <v>12848</v>
      </c>
      <c r="F185" s="264"/>
      <c r="G185" s="263"/>
      <c r="H185" s="260" t="s">
        <v>5508</v>
      </c>
      <c r="I185" s="260" t="s">
        <v>5989</v>
      </c>
      <c r="J185" s="260" t="s">
        <v>9844</v>
      </c>
      <c r="K185" s="264" t="s">
        <v>16672</v>
      </c>
      <c r="L185" s="259" t="s">
        <v>1308</v>
      </c>
      <c r="M185" s="259" t="s">
        <v>10720</v>
      </c>
      <c r="N185" s="260" t="s">
        <v>1071</v>
      </c>
      <c r="O185" s="266" t="str">
        <f t="shared" ca="1" si="10"/>
        <v>0 tahun, 7 bulan, 14 hari</v>
      </c>
      <c r="P185" s="331">
        <f t="shared" ca="1" si="11"/>
        <v>226</v>
      </c>
    </row>
    <row r="186" spans="1:16" x14ac:dyDescent="0.7">
      <c r="A186" s="259">
        <v>185</v>
      </c>
      <c r="B186" s="269" t="s">
        <v>12740</v>
      </c>
      <c r="C186" s="261">
        <v>46078</v>
      </c>
      <c r="D186" s="262" t="s">
        <v>3073</v>
      </c>
      <c r="E186" s="281" t="s">
        <v>12849</v>
      </c>
      <c r="F186" s="264"/>
      <c r="G186" s="263"/>
      <c r="H186" s="260" t="s">
        <v>5508</v>
      </c>
      <c r="I186" s="260" t="s">
        <v>3200</v>
      </c>
      <c r="J186" s="260" t="s">
        <v>12850</v>
      </c>
      <c r="K186" s="260" t="s">
        <v>16672</v>
      </c>
      <c r="L186" s="259" t="s">
        <v>1308</v>
      </c>
      <c r="M186" s="260" t="s">
        <v>10661</v>
      </c>
      <c r="N186" s="259" t="s">
        <v>15552</v>
      </c>
      <c r="O186" s="266" t="str">
        <f t="shared" ca="1" si="10"/>
        <v>0 tahun, 7 bulan, 14 hari</v>
      </c>
      <c r="P186" s="331">
        <f t="shared" ca="1" si="11"/>
        <v>226</v>
      </c>
    </row>
    <row r="187" spans="1:16" ht="61.2" x14ac:dyDescent="0.7">
      <c r="A187" s="259">
        <v>186</v>
      </c>
      <c r="B187" s="269" t="s">
        <v>12741</v>
      </c>
      <c r="C187" s="261">
        <v>46078</v>
      </c>
      <c r="D187" s="262" t="s">
        <v>12379</v>
      </c>
      <c r="E187" s="281" t="s">
        <v>12851</v>
      </c>
      <c r="F187" s="264"/>
      <c r="G187" s="263"/>
      <c r="H187" s="260" t="s">
        <v>5508</v>
      </c>
      <c r="I187" s="260" t="s">
        <v>3200</v>
      </c>
      <c r="J187" s="260" t="s">
        <v>12850</v>
      </c>
      <c r="K187" s="260" t="s">
        <v>16672</v>
      </c>
      <c r="L187" s="259" t="s">
        <v>1308</v>
      </c>
      <c r="M187" s="260" t="s">
        <v>10661</v>
      </c>
      <c r="N187" s="259" t="s">
        <v>15552</v>
      </c>
      <c r="O187" s="266" t="str">
        <f t="shared" ca="1" si="10"/>
        <v>0 tahun, 7 bulan, 14 hari</v>
      </c>
      <c r="P187" s="331">
        <f t="shared" ca="1" si="11"/>
        <v>226</v>
      </c>
    </row>
    <row r="188" spans="1:16" ht="40.799999999999997" x14ac:dyDescent="0.7">
      <c r="A188" s="259">
        <v>187</v>
      </c>
      <c r="B188" s="269" t="s">
        <v>12742</v>
      </c>
      <c r="C188" s="261">
        <v>46078</v>
      </c>
      <c r="D188" s="262" t="s">
        <v>7223</v>
      </c>
      <c r="E188" s="281" t="s">
        <v>7243</v>
      </c>
      <c r="F188" s="264"/>
      <c r="G188" s="263"/>
      <c r="H188" s="260" t="s">
        <v>5508</v>
      </c>
      <c r="I188" s="260" t="s">
        <v>5989</v>
      </c>
      <c r="J188" s="260" t="s">
        <v>12852</v>
      </c>
      <c r="K188" s="260" t="s">
        <v>16672</v>
      </c>
      <c r="L188" s="259" t="s">
        <v>1308</v>
      </c>
      <c r="M188" s="260" t="s">
        <v>11545</v>
      </c>
      <c r="N188" s="260" t="s">
        <v>5604</v>
      </c>
      <c r="O188" s="266" t="str">
        <f t="shared" ca="1" si="10"/>
        <v>0 tahun, 7 bulan, 14 hari</v>
      </c>
      <c r="P188" s="331">
        <f t="shared" ca="1" si="11"/>
        <v>226</v>
      </c>
    </row>
    <row r="189" spans="1:16" ht="61.2" x14ac:dyDescent="0.7">
      <c r="A189" s="259">
        <v>188</v>
      </c>
      <c r="B189" s="269" t="s">
        <v>12743</v>
      </c>
      <c r="C189" s="261">
        <v>46078</v>
      </c>
      <c r="D189" s="262" t="s">
        <v>39</v>
      </c>
      <c r="E189" s="281" t="s">
        <v>12853</v>
      </c>
      <c r="F189" s="264"/>
      <c r="G189" s="263"/>
      <c r="H189" s="260" t="s">
        <v>5508</v>
      </c>
      <c r="I189" s="260" t="s">
        <v>5989</v>
      </c>
      <c r="J189" s="260" t="s">
        <v>9844</v>
      </c>
      <c r="K189" s="264" t="s">
        <v>16672</v>
      </c>
      <c r="L189" s="259" t="s">
        <v>1308</v>
      </c>
      <c r="M189" s="259" t="s">
        <v>10720</v>
      </c>
      <c r="N189" s="260" t="s">
        <v>9788</v>
      </c>
      <c r="O189" s="266" t="str">
        <f t="shared" ca="1" si="10"/>
        <v>0 tahun, 7 bulan, 14 hari</v>
      </c>
      <c r="P189" s="331">
        <f t="shared" ca="1" si="11"/>
        <v>226</v>
      </c>
    </row>
    <row r="190" spans="1:16" ht="61.2" x14ac:dyDescent="0.7">
      <c r="A190" s="259">
        <v>189</v>
      </c>
      <c r="B190" s="269" t="s">
        <v>12744</v>
      </c>
      <c r="C190" s="261">
        <v>46078</v>
      </c>
      <c r="D190" s="262" t="s">
        <v>39</v>
      </c>
      <c r="E190" s="281" t="s">
        <v>12853</v>
      </c>
      <c r="F190" s="264"/>
      <c r="G190" s="263"/>
      <c r="H190" s="260" t="s">
        <v>5508</v>
      </c>
      <c r="I190" s="260" t="s">
        <v>5989</v>
      </c>
      <c r="J190" s="260" t="s">
        <v>9844</v>
      </c>
      <c r="K190" s="264" t="s">
        <v>16672</v>
      </c>
      <c r="L190" s="259" t="s">
        <v>1308</v>
      </c>
      <c r="M190" s="259" t="s">
        <v>10720</v>
      </c>
      <c r="N190" s="260" t="s">
        <v>9788</v>
      </c>
      <c r="O190" s="266" t="str">
        <f t="shared" ca="1" si="10"/>
        <v>0 tahun, 7 bulan, 14 hari</v>
      </c>
      <c r="P190" s="331">
        <f t="shared" ca="1" si="11"/>
        <v>226</v>
      </c>
    </row>
    <row r="191" spans="1:16" ht="40.799999999999997" x14ac:dyDescent="0.7">
      <c r="A191" s="259">
        <v>190</v>
      </c>
      <c r="B191" s="269" t="s">
        <v>12745</v>
      </c>
      <c r="C191" s="261">
        <v>46079</v>
      </c>
      <c r="D191" s="262" t="s">
        <v>39</v>
      </c>
      <c r="E191" s="281" t="s">
        <v>12854</v>
      </c>
      <c r="F191" s="264"/>
      <c r="G191" s="263"/>
      <c r="H191" s="260" t="s">
        <v>5508</v>
      </c>
      <c r="I191" s="260" t="s">
        <v>5989</v>
      </c>
      <c r="J191" s="260" t="s">
        <v>9844</v>
      </c>
      <c r="K191" s="264" t="s">
        <v>16672</v>
      </c>
      <c r="L191" s="259" t="s">
        <v>1308</v>
      </c>
      <c r="M191" s="260" t="s">
        <v>1175</v>
      </c>
      <c r="N191" s="260" t="s">
        <v>7484</v>
      </c>
      <c r="O191" s="266" t="str">
        <f t="shared" ca="1" si="10"/>
        <v>0 tahun, 7 bulan, 13 hari</v>
      </c>
      <c r="P191" s="331">
        <f t="shared" ca="1" si="11"/>
        <v>225</v>
      </c>
    </row>
    <row r="192" spans="1:16" x14ac:dyDescent="0.7">
      <c r="A192" s="259">
        <v>191</v>
      </c>
      <c r="B192" s="269" t="s">
        <v>12746</v>
      </c>
      <c r="C192" s="261">
        <v>46079</v>
      </c>
      <c r="D192" s="262" t="s">
        <v>39</v>
      </c>
      <c r="E192" s="281" t="s">
        <v>12855</v>
      </c>
      <c r="F192" s="264"/>
      <c r="G192" s="263"/>
      <c r="H192" s="260" t="s">
        <v>5508</v>
      </c>
      <c r="I192" s="260" t="s">
        <v>5989</v>
      </c>
      <c r="J192" s="260" t="s">
        <v>9844</v>
      </c>
      <c r="K192" s="264" t="s">
        <v>16672</v>
      </c>
      <c r="L192" s="259" t="s">
        <v>1308</v>
      </c>
      <c r="M192" s="259" t="s">
        <v>10720</v>
      </c>
      <c r="N192" s="260" t="s">
        <v>9788</v>
      </c>
      <c r="O192" s="266" t="str">
        <f t="shared" ca="1" si="10"/>
        <v>0 tahun, 7 bulan, 13 hari</v>
      </c>
      <c r="P192" s="331">
        <f t="shared" ca="1" si="11"/>
        <v>225</v>
      </c>
    </row>
    <row r="193" spans="1:16" ht="61.2" x14ac:dyDescent="0.7">
      <c r="A193" s="259">
        <v>192</v>
      </c>
      <c r="B193" s="269" t="s">
        <v>12747</v>
      </c>
      <c r="C193" s="261">
        <v>46079</v>
      </c>
      <c r="D193" s="262" t="s">
        <v>39</v>
      </c>
      <c r="E193" s="281" t="s">
        <v>12856</v>
      </c>
      <c r="F193" s="264"/>
      <c r="G193" s="263"/>
      <c r="H193" s="260" t="s">
        <v>5508</v>
      </c>
      <c r="I193" s="260" t="s">
        <v>5989</v>
      </c>
      <c r="J193" s="260" t="s">
        <v>9844</v>
      </c>
      <c r="K193" s="264" t="s">
        <v>16672</v>
      </c>
      <c r="L193" s="259" t="s">
        <v>1308</v>
      </c>
      <c r="M193" s="259" t="s">
        <v>10720</v>
      </c>
      <c r="N193" s="260" t="s">
        <v>9788</v>
      </c>
      <c r="O193" s="266" t="str">
        <f t="shared" ca="1" si="10"/>
        <v>0 tahun, 7 bulan, 13 hari</v>
      </c>
      <c r="P193" s="331">
        <f t="shared" ca="1" si="11"/>
        <v>225</v>
      </c>
    </row>
    <row r="194" spans="1:16" ht="40.799999999999997" x14ac:dyDescent="0.7">
      <c r="A194" s="259">
        <v>193</v>
      </c>
      <c r="B194" s="269" t="s">
        <v>12748</v>
      </c>
      <c r="C194" s="261">
        <v>46080</v>
      </c>
      <c r="D194" s="262" t="s">
        <v>39</v>
      </c>
      <c r="E194" s="281" t="s">
        <v>12857</v>
      </c>
      <c r="F194" s="264"/>
      <c r="G194" s="263"/>
      <c r="H194" s="260" t="s">
        <v>5508</v>
      </c>
      <c r="I194" s="260" t="s">
        <v>5989</v>
      </c>
      <c r="J194" s="260" t="s">
        <v>12614</v>
      </c>
      <c r="K194" s="260" t="s">
        <v>16672</v>
      </c>
      <c r="L194" s="259" t="s">
        <v>1308</v>
      </c>
      <c r="M194" s="260" t="s">
        <v>11545</v>
      </c>
      <c r="N194" s="260" t="s">
        <v>5481</v>
      </c>
      <c r="O194" s="266" t="str">
        <f t="shared" ca="1" si="10"/>
        <v>0 tahun, 7 bulan, 12 hari</v>
      </c>
      <c r="P194" s="331">
        <f t="shared" ca="1" si="11"/>
        <v>224</v>
      </c>
    </row>
    <row r="195" spans="1:16" ht="40.799999999999997" x14ac:dyDescent="0.7">
      <c r="A195" s="259">
        <v>194</v>
      </c>
      <c r="B195" s="269" t="s">
        <v>12749</v>
      </c>
      <c r="C195" s="261">
        <v>46080</v>
      </c>
      <c r="D195" s="262" t="s">
        <v>39</v>
      </c>
      <c r="E195" s="281" t="s">
        <v>12858</v>
      </c>
      <c r="F195" s="264"/>
      <c r="G195" s="263"/>
      <c r="H195" s="260" t="s">
        <v>5508</v>
      </c>
      <c r="I195" s="260" t="s">
        <v>5989</v>
      </c>
      <c r="J195" s="260" t="s">
        <v>9844</v>
      </c>
      <c r="K195" s="264" t="s">
        <v>16672</v>
      </c>
      <c r="L195" s="259" t="s">
        <v>1308</v>
      </c>
      <c r="M195" s="259" t="s">
        <v>10720</v>
      </c>
      <c r="N195" s="260" t="s">
        <v>9788</v>
      </c>
      <c r="O195" s="266" t="str">
        <f t="shared" ca="1" si="10"/>
        <v>0 tahun, 7 bulan, 12 hari</v>
      </c>
      <c r="P195" s="331">
        <f t="shared" ca="1" si="11"/>
        <v>224</v>
      </c>
    </row>
    <row r="196" spans="1:16" ht="61.2" x14ac:dyDescent="0.7">
      <c r="A196" s="259">
        <v>195</v>
      </c>
      <c r="B196" s="269" t="s">
        <v>12750</v>
      </c>
      <c r="C196" s="261">
        <v>46080</v>
      </c>
      <c r="D196" s="262" t="s">
        <v>12379</v>
      </c>
      <c r="E196" s="281" t="s">
        <v>12859</v>
      </c>
      <c r="F196" s="264"/>
      <c r="G196" s="263"/>
      <c r="H196" s="260" t="s">
        <v>5508</v>
      </c>
      <c r="I196" s="260" t="s">
        <v>5989</v>
      </c>
      <c r="J196" s="260" t="s">
        <v>12852</v>
      </c>
      <c r="K196" s="260" t="s">
        <v>16672</v>
      </c>
      <c r="L196" s="259" t="s">
        <v>1308</v>
      </c>
      <c r="M196" s="260" t="s">
        <v>11545</v>
      </c>
      <c r="N196" s="260" t="s">
        <v>3230</v>
      </c>
      <c r="O196" s="266" t="str">
        <f t="shared" ca="1" si="10"/>
        <v>0 tahun, 7 bulan, 12 hari</v>
      </c>
      <c r="P196" s="331">
        <f t="shared" ca="1" si="11"/>
        <v>224</v>
      </c>
    </row>
    <row r="197" spans="1:16" ht="40.799999999999997" x14ac:dyDescent="0.7">
      <c r="A197" s="259">
        <v>196</v>
      </c>
      <c r="B197" s="269" t="s">
        <v>12751</v>
      </c>
      <c r="C197" s="261">
        <v>46080</v>
      </c>
      <c r="D197" s="262" t="s">
        <v>12860</v>
      </c>
      <c r="E197" s="281" t="s">
        <v>12861</v>
      </c>
      <c r="F197" s="264"/>
      <c r="G197" s="263"/>
      <c r="H197" s="260" t="s">
        <v>5508</v>
      </c>
      <c r="I197" s="260" t="s">
        <v>3189</v>
      </c>
      <c r="J197" s="260" t="s">
        <v>3188</v>
      </c>
      <c r="K197" s="260" t="s">
        <v>16672</v>
      </c>
      <c r="L197" s="259" t="s">
        <v>1308</v>
      </c>
      <c r="M197" s="260" t="s">
        <v>10515</v>
      </c>
      <c r="N197" s="260" t="s">
        <v>10488</v>
      </c>
      <c r="O197" s="266" t="str">
        <f t="shared" ca="1" si="10"/>
        <v>0 tahun, 7 bulan, 12 hari</v>
      </c>
      <c r="P197" s="331">
        <f t="shared" ca="1" si="11"/>
        <v>224</v>
      </c>
    </row>
    <row r="198" spans="1:16" x14ac:dyDescent="0.7">
      <c r="A198" s="259">
        <v>197</v>
      </c>
      <c r="B198" s="269" t="s">
        <v>12752</v>
      </c>
      <c r="C198" s="261">
        <v>46080</v>
      </c>
      <c r="D198" s="262" t="s">
        <v>3073</v>
      </c>
      <c r="E198" s="281" t="s">
        <v>12862</v>
      </c>
      <c r="F198" s="264"/>
      <c r="G198" s="263"/>
      <c r="H198" s="260" t="s">
        <v>5508</v>
      </c>
      <c r="I198" s="260" t="s">
        <v>5989</v>
      </c>
      <c r="J198" s="260" t="s">
        <v>12852</v>
      </c>
      <c r="K198" s="260" t="s">
        <v>16672</v>
      </c>
      <c r="L198" s="259" t="s">
        <v>1308</v>
      </c>
      <c r="M198" s="260" t="s">
        <v>11545</v>
      </c>
      <c r="N198" s="260" t="s">
        <v>3230</v>
      </c>
      <c r="O198" s="266" t="str">
        <f t="shared" ca="1" si="10"/>
        <v>0 tahun, 7 bulan, 12 hari</v>
      </c>
      <c r="P198" s="331">
        <f t="shared" ca="1" si="11"/>
        <v>224</v>
      </c>
    </row>
    <row r="199" spans="1:16" ht="61.2" x14ac:dyDescent="0.7">
      <c r="A199" s="259">
        <v>198</v>
      </c>
      <c r="B199" s="269" t="s">
        <v>12753</v>
      </c>
      <c r="C199" s="261">
        <v>46080</v>
      </c>
      <c r="D199" s="262" t="s">
        <v>39</v>
      </c>
      <c r="E199" s="281" t="s">
        <v>12863</v>
      </c>
      <c r="F199" s="264"/>
      <c r="G199" s="263" t="s">
        <v>15368</v>
      </c>
      <c r="H199" s="260" t="s">
        <v>5508</v>
      </c>
      <c r="I199" s="260" t="s">
        <v>3200</v>
      </c>
      <c r="J199" s="262" t="s">
        <v>12612</v>
      </c>
      <c r="K199" s="260" t="s">
        <v>16672</v>
      </c>
      <c r="L199" s="259" t="s">
        <v>1308</v>
      </c>
      <c r="M199" s="260" t="s">
        <v>10661</v>
      </c>
      <c r="N199" s="259" t="s">
        <v>15552</v>
      </c>
      <c r="O199" s="266" t="str">
        <f t="shared" ca="1" si="10"/>
        <v>0 tahun, 7 bulan, 12 hari</v>
      </c>
      <c r="P199" s="331">
        <f t="shared" ca="1" si="11"/>
        <v>224</v>
      </c>
    </row>
    <row r="200" spans="1:16" ht="61.2" x14ac:dyDescent="0.7">
      <c r="A200" s="259">
        <v>199</v>
      </c>
      <c r="B200" s="269" t="s">
        <v>12754</v>
      </c>
      <c r="C200" s="261">
        <v>46080</v>
      </c>
      <c r="D200" s="262" t="s">
        <v>39</v>
      </c>
      <c r="E200" s="281" t="s">
        <v>12864</v>
      </c>
      <c r="F200" s="264"/>
      <c r="G200" s="263"/>
      <c r="H200" s="260" t="s">
        <v>5508</v>
      </c>
      <c r="I200" s="260" t="s">
        <v>5989</v>
      </c>
      <c r="J200" s="260" t="s">
        <v>9844</v>
      </c>
      <c r="K200" s="264" t="s">
        <v>16672</v>
      </c>
      <c r="L200" s="259" t="s">
        <v>1308</v>
      </c>
      <c r="M200" s="259" t="s">
        <v>10720</v>
      </c>
      <c r="N200" s="260" t="s">
        <v>9788</v>
      </c>
      <c r="O200" s="266" t="str">
        <f t="shared" ca="1" si="10"/>
        <v>0 tahun, 7 bulan, 12 hari</v>
      </c>
      <c r="P200" s="331">
        <f t="shared" ca="1" si="11"/>
        <v>224</v>
      </c>
    </row>
    <row r="201" spans="1:16" ht="40.799999999999997" x14ac:dyDescent="0.7">
      <c r="A201" s="259">
        <v>200</v>
      </c>
      <c r="B201" s="269" t="s">
        <v>12755</v>
      </c>
      <c r="C201" s="261">
        <v>46080</v>
      </c>
      <c r="D201" s="262" t="s">
        <v>12865</v>
      </c>
      <c r="E201" s="281" t="s">
        <v>12866</v>
      </c>
      <c r="F201" s="264"/>
      <c r="G201" s="263"/>
      <c r="H201" s="260" t="s">
        <v>5508</v>
      </c>
      <c r="I201" s="260" t="s">
        <v>5989</v>
      </c>
      <c r="J201" s="260" t="s">
        <v>12614</v>
      </c>
      <c r="K201" s="260" t="s">
        <v>16672</v>
      </c>
      <c r="L201" s="259" t="s">
        <v>1308</v>
      </c>
      <c r="M201" s="260" t="s">
        <v>10515</v>
      </c>
      <c r="N201" s="260" t="s">
        <v>10488</v>
      </c>
      <c r="O201" s="266" t="str">
        <f t="shared" ca="1" si="10"/>
        <v>0 tahun, 7 bulan, 12 hari</v>
      </c>
      <c r="P201" s="331">
        <f t="shared" ca="1" si="11"/>
        <v>224</v>
      </c>
    </row>
    <row r="202" spans="1:16" x14ac:dyDescent="0.7">
      <c r="A202" s="259">
        <v>201</v>
      </c>
      <c r="B202" s="269" t="s">
        <v>12756</v>
      </c>
      <c r="C202" s="261">
        <v>46083</v>
      </c>
      <c r="D202" s="262" t="s">
        <v>39</v>
      </c>
      <c r="E202" s="281" t="s">
        <v>12867</v>
      </c>
      <c r="F202" s="264"/>
      <c r="G202" s="263"/>
      <c r="H202" s="260" t="s">
        <v>5508</v>
      </c>
      <c r="I202" s="260" t="s">
        <v>3191</v>
      </c>
      <c r="J202" s="260" t="s">
        <v>12614</v>
      </c>
      <c r="K202" s="260" t="s">
        <v>16672</v>
      </c>
      <c r="L202" s="259" t="s">
        <v>1308</v>
      </c>
      <c r="M202" s="260" t="s">
        <v>11545</v>
      </c>
      <c r="N202" s="260" t="s">
        <v>11722</v>
      </c>
      <c r="O202" s="266" t="str">
        <f t="shared" ca="1" si="10"/>
        <v>0 tahun, 7 bulan, 7 hari</v>
      </c>
      <c r="P202" s="331">
        <f t="shared" ca="1" si="11"/>
        <v>221</v>
      </c>
    </row>
    <row r="203" spans="1:16" ht="122.4" x14ac:dyDescent="0.7">
      <c r="A203" s="259">
        <v>202</v>
      </c>
      <c r="B203" s="269" t="s">
        <v>12757</v>
      </c>
      <c r="C203" s="261">
        <v>46083</v>
      </c>
      <c r="D203" s="262" t="s">
        <v>39</v>
      </c>
      <c r="E203" s="281" t="s">
        <v>12868</v>
      </c>
      <c r="F203" s="264"/>
      <c r="G203" s="263" t="s">
        <v>16979</v>
      </c>
      <c r="H203" s="260" t="s">
        <v>5508</v>
      </c>
      <c r="I203" s="260" t="s">
        <v>7640</v>
      </c>
      <c r="J203" s="260" t="s">
        <v>12614</v>
      </c>
      <c r="K203" s="260" t="s">
        <v>16672</v>
      </c>
      <c r="L203" s="259" t="s">
        <v>1308</v>
      </c>
      <c r="M203" s="260" t="s">
        <v>11545</v>
      </c>
      <c r="N203" s="259" t="s">
        <v>8067</v>
      </c>
      <c r="O203" s="266" t="str">
        <f t="shared" ca="1" si="10"/>
        <v>0 tahun, 7 bulan, 7 hari</v>
      </c>
      <c r="P203" s="331">
        <f t="shared" ca="1" si="11"/>
        <v>221</v>
      </c>
    </row>
    <row r="204" spans="1:16" ht="40.799999999999997" x14ac:dyDescent="0.7">
      <c r="A204" s="259">
        <v>203</v>
      </c>
      <c r="B204" s="269" t="s">
        <v>12758</v>
      </c>
      <c r="C204" s="261">
        <v>46083</v>
      </c>
      <c r="D204" s="262" t="s">
        <v>39</v>
      </c>
      <c r="E204" s="281" t="s">
        <v>12869</v>
      </c>
      <c r="F204" s="264"/>
      <c r="G204" s="263"/>
      <c r="H204" s="260" t="s">
        <v>5508</v>
      </c>
      <c r="I204" s="260" t="s">
        <v>5989</v>
      </c>
      <c r="J204" s="260" t="s">
        <v>12613</v>
      </c>
      <c r="K204" s="260" t="s">
        <v>16672</v>
      </c>
      <c r="L204" s="259" t="s">
        <v>1308</v>
      </c>
      <c r="M204" s="260" t="s">
        <v>1175</v>
      </c>
      <c r="N204" s="260" t="s">
        <v>7484</v>
      </c>
      <c r="O204" s="266" t="str">
        <f t="shared" ca="1" si="10"/>
        <v>0 tahun, 7 bulan, 7 hari</v>
      </c>
      <c r="P204" s="331">
        <f t="shared" ca="1" si="11"/>
        <v>221</v>
      </c>
    </row>
    <row r="205" spans="1:16" ht="61.2" x14ac:dyDescent="0.7">
      <c r="A205" s="259">
        <v>204</v>
      </c>
      <c r="B205" s="269" t="s">
        <v>12759</v>
      </c>
      <c r="C205" s="261">
        <v>46083</v>
      </c>
      <c r="D205" s="262" t="s">
        <v>39</v>
      </c>
      <c r="E205" s="281" t="s">
        <v>12870</v>
      </c>
      <c r="F205" s="264"/>
      <c r="G205" s="263"/>
      <c r="H205" s="260" t="s">
        <v>1079</v>
      </c>
      <c r="I205" s="260" t="s">
        <v>7756</v>
      </c>
      <c r="J205" s="260" t="s">
        <v>12608</v>
      </c>
      <c r="K205" s="260" t="s">
        <v>16672</v>
      </c>
      <c r="L205" s="259" t="s">
        <v>1308</v>
      </c>
      <c r="M205" s="260" t="s">
        <v>1079</v>
      </c>
      <c r="N205" s="260" t="s">
        <v>1172</v>
      </c>
      <c r="O205" s="266" t="str">
        <f t="shared" ca="1" si="10"/>
        <v>0 tahun, 7 bulan, 7 hari</v>
      </c>
      <c r="P205" s="331">
        <f t="shared" ca="1" si="11"/>
        <v>221</v>
      </c>
    </row>
    <row r="206" spans="1:16" ht="61.2" x14ac:dyDescent="0.7">
      <c r="A206" s="259">
        <v>205</v>
      </c>
      <c r="B206" s="269" t="s">
        <v>12760</v>
      </c>
      <c r="C206" s="261">
        <v>46083</v>
      </c>
      <c r="D206" s="262" t="s">
        <v>12871</v>
      </c>
      <c r="E206" s="281" t="s">
        <v>12872</v>
      </c>
      <c r="F206" s="264"/>
      <c r="G206" s="263"/>
      <c r="H206" s="260" t="s">
        <v>5508</v>
      </c>
      <c r="I206" s="260" t="s">
        <v>5508</v>
      </c>
      <c r="J206" s="260" t="s">
        <v>12601</v>
      </c>
      <c r="K206" s="260" t="s">
        <v>16672</v>
      </c>
      <c r="L206" s="259" t="s">
        <v>1308</v>
      </c>
      <c r="M206" s="260" t="s">
        <v>1219</v>
      </c>
      <c r="N206" s="260" t="s">
        <v>11185</v>
      </c>
      <c r="O206" s="266" t="str">
        <f t="shared" ca="1" si="10"/>
        <v>0 tahun, 7 bulan, 7 hari</v>
      </c>
      <c r="P206" s="331">
        <f t="shared" ca="1" si="11"/>
        <v>221</v>
      </c>
    </row>
    <row r="207" spans="1:16" ht="81.599999999999994" x14ac:dyDescent="0.7">
      <c r="A207" s="259">
        <v>206</v>
      </c>
      <c r="B207" s="269" t="s">
        <v>12761</v>
      </c>
      <c r="C207" s="261">
        <v>46083</v>
      </c>
      <c r="D207" s="262" t="s">
        <v>39</v>
      </c>
      <c r="E207" s="281" t="s">
        <v>12873</v>
      </c>
      <c r="F207" s="264"/>
      <c r="G207" s="263" t="s">
        <v>16980</v>
      </c>
      <c r="H207" s="260" t="s">
        <v>5508</v>
      </c>
      <c r="I207" s="260" t="s">
        <v>5989</v>
      </c>
      <c r="J207" s="260" t="s">
        <v>12621</v>
      </c>
      <c r="K207" s="260" t="s">
        <v>16672</v>
      </c>
      <c r="L207" s="259" t="s">
        <v>1184</v>
      </c>
      <c r="M207" s="260" t="s">
        <v>1080</v>
      </c>
      <c r="N207" s="260" t="s">
        <v>8269</v>
      </c>
      <c r="O207" s="266" t="str">
        <f t="shared" ca="1" si="10"/>
        <v>0 tahun, 7 bulan, 7 hari</v>
      </c>
      <c r="P207" s="331">
        <f t="shared" ca="1" si="11"/>
        <v>221</v>
      </c>
    </row>
    <row r="208" spans="1:16" ht="40.799999999999997" x14ac:dyDescent="0.7">
      <c r="A208" s="259">
        <v>207</v>
      </c>
      <c r="B208" s="269" t="s">
        <v>12762</v>
      </c>
      <c r="C208" s="261">
        <v>46083</v>
      </c>
      <c r="D208" s="262" t="s">
        <v>39</v>
      </c>
      <c r="E208" s="281" t="s">
        <v>12874</v>
      </c>
      <c r="F208" s="264"/>
      <c r="G208" s="263"/>
      <c r="H208" s="260" t="s">
        <v>5508</v>
      </c>
      <c r="I208" s="260" t="s">
        <v>5990</v>
      </c>
      <c r="J208" s="260" t="s">
        <v>12614</v>
      </c>
      <c r="K208" s="260" t="s">
        <v>16672</v>
      </c>
      <c r="L208" s="259" t="s">
        <v>1308</v>
      </c>
      <c r="M208" s="260" t="s">
        <v>11545</v>
      </c>
      <c r="N208" s="260" t="s">
        <v>5604</v>
      </c>
      <c r="O208" s="266" t="str">
        <f t="shared" ca="1" si="10"/>
        <v>0 tahun, 7 bulan, 7 hari</v>
      </c>
      <c r="P208" s="331">
        <f t="shared" ca="1" si="11"/>
        <v>221</v>
      </c>
    </row>
    <row r="209" spans="1:16" x14ac:dyDescent="0.7">
      <c r="A209" s="259">
        <v>208</v>
      </c>
      <c r="B209" s="269" t="s">
        <v>12763</v>
      </c>
      <c r="C209" s="261">
        <v>46083</v>
      </c>
      <c r="D209" s="262" t="s">
        <v>39</v>
      </c>
      <c r="E209" s="281" t="s">
        <v>12875</v>
      </c>
      <c r="F209" s="264"/>
      <c r="G209" s="263" t="s">
        <v>12419</v>
      </c>
      <c r="H209" s="260" t="s">
        <v>5508</v>
      </c>
      <c r="I209" s="260" t="s">
        <v>5989</v>
      </c>
      <c r="J209" s="260" t="s">
        <v>12614</v>
      </c>
      <c r="K209" s="260" t="s">
        <v>16672</v>
      </c>
      <c r="L209" s="259" t="s">
        <v>1308</v>
      </c>
      <c r="M209" s="260" t="s">
        <v>11545</v>
      </c>
      <c r="N209" s="260" t="s">
        <v>5604</v>
      </c>
      <c r="O209" s="266" t="str">
        <f t="shared" ca="1" si="10"/>
        <v>0 tahun, 7 bulan, 7 hari</v>
      </c>
      <c r="P209" s="331">
        <f t="shared" ca="1" si="11"/>
        <v>221</v>
      </c>
    </row>
    <row r="210" spans="1:16" x14ac:dyDescent="0.7">
      <c r="A210" s="259">
        <v>209</v>
      </c>
      <c r="B210" s="269" t="s">
        <v>12764</v>
      </c>
      <c r="C210" s="261">
        <v>46083</v>
      </c>
      <c r="D210" s="262" t="s">
        <v>12876</v>
      </c>
      <c r="E210" s="281" t="s">
        <v>12877</v>
      </c>
      <c r="F210" s="264"/>
      <c r="G210" s="263"/>
      <c r="H210" s="260" t="s">
        <v>5985</v>
      </c>
      <c r="I210" s="260" t="s">
        <v>5985</v>
      </c>
      <c r="J210" s="260" t="s">
        <v>12621</v>
      </c>
      <c r="K210" s="260" t="s">
        <v>16672</v>
      </c>
      <c r="L210" s="259" t="s">
        <v>1308</v>
      </c>
      <c r="M210" s="260" t="s">
        <v>1072</v>
      </c>
      <c r="N210" s="260" t="s">
        <v>1191</v>
      </c>
      <c r="O210" s="266" t="str">
        <f t="shared" ca="1" si="10"/>
        <v>0 tahun, 7 bulan, 7 hari</v>
      </c>
      <c r="P210" s="331">
        <f t="shared" ca="1" si="11"/>
        <v>221</v>
      </c>
    </row>
    <row r="211" spans="1:16" x14ac:dyDescent="0.7">
      <c r="A211" s="259">
        <v>210</v>
      </c>
      <c r="B211" s="269" t="s">
        <v>12765</v>
      </c>
      <c r="C211" s="261">
        <v>46083</v>
      </c>
      <c r="D211" s="262" t="s">
        <v>39</v>
      </c>
      <c r="E211" s="281" t="s">
        <v>12878</v>
      </c>
      <c r="F211" s="264"/>
      <c r="G211" s="263"/>
      <c r="H211" s="260" t="s">
        <v>5985</v>
      </c>
      <c r="I211" s="260" t="s">
        <v>5985</v>
      </c>
      <c r="J211" s="260" t="s">
        <v>12601</v>
      </c>
      <c r="K211" s="260" t="s">
        <v>16672</v>
      </c>
      <c r="L211" s="259" t="s">
        <v>1308</v>
      </c>
      <c r="M211" s="260" t="s">
        <v>1197</v>
      </c>
      <c r="N211" s="260" t="s">
        <v>7469</v>
      </c>
      <c r="O211" s="266" t="str">
        <f t="shared" ca="1" si="10"/>
        <v>0 tahun, 7 bulan, 7 hari</v>
      </c>
      <c r="P211" s="331">
        <f t="shared" ca="1" si="11"/>
        <v>221</v>
      </c>
    </row>
    <row r="212" spans="1:16" x14ac:dyDescent="0.7">
      <c r="A212" s="259">
        <v>211</v>
      </c>
      <c r="B212" s="269" t="s">
        <v>12766</v>
      </c>
      <c r="C212" s="261">
        <v>46083</v>
      </c>
      <c r="D212" s="262" t="s">
        <v>12879</v>
      </c>
      <c r="E212" s="281" t="s">
        <v>12880</v>
      </c>
      <c r="F212" s="264"/>
      <c r="G212" s="263"/>
      <c r="H212" s="260" t="s">
        <v>5508</v>
      </c>
      <c r="I212" s="260" t="s">
        <v>5989</v>
      </c>
      <c r="J212" s="260" t="s">
        <v>12852</v>
      </c>
      <c r="K212" s="260" t="s">
        <v>16672</v>
      </c>
      <c r="L212" s="259" t="s">
        <v>1308</v>
      </c>
      <c r="M212" s="260" t="s">
        <v>1175</v>
      </c>
      <c r="N212" s="260" t="s">
        <v>7484</v>
      </c>
      <c r="O212" s="266" t="str">
        <f t="shared" ca="1" si="10"/>
        <v>0 tahun, 7 bulan, 7 hari</v>
      </c>
      <c r="P212" s="331">
        <f t="shared" ca="1" si="11"/>
        <v>221</v>
      </c>
    </row>
    <row r="213" spans="1:16" x14ac:dyDescent="0.7">
      <c r="A213" s="259">
        <v>212</v>
      </c>
      <c r="B213" s="269" t="s">
        <v>12767</v>
      </c>
      <c r="C213" s="261">
        <v>46083</v>
      </c>
      <c r="D213" s="262" t="s">
        <v>12879</v>
      </c>
      <c r="E213" s="281" t="s">
        <v>12880</v>
      </c>
      <c r="F213" s="264"/>
      <c r="G213" s="263"/>
      <c r="H213" s="260" t="s">
        <v>5508</v>
      </c>
      <c r="I213" s="260" t="s">
        <v>5989</v>
      </c>
      <c r="J213" s="260" t="s">
        <v>12852</v>
      </c>
      <c r="K213" s="260" t="s">
        <v>16672</v>
      </c>
      <c r="L213" s="259" t="s">
        <v>1308</v>
      </c>
      <c r="M213" s="260" t="s">
        <v>1175</v>
      </c>
      <c r="N213" s="260" t="s">
        <v>7484</v>
      </c>
      <c r="O213" s="266" t="str">
        <f t="shared" ca="1" si="10"/>
        <v>0 tahun, 7 bulan, 7 hari</v>
      </c>
      <c r="P213" s="331">
        <f t="shared" ca="1" si="11"/>
        <v>221</v>
      </c>
    </row>
    <row r="214" spans="1:16" ht="40.799999999999997" x14ac:dyDescent="0.7">
      <c r="A214" s="259">
        <v>213</v>
      </c>
      <c r="B214" s="269" t="s">
        <v>12768</v>
      </c>
      <c r="C214" s="261">
        <v>46083</v>
      </c>
      <c r="D214" s="262" t="s">
        <v>10504</v>
      </c>
      <c r="E214" s="281" t="s">
        <v>12881</v>
      </c>
      <c r="F214" s="264"/>
      <c r="G214" s="263"/>
      <c r="H214" s="260" t="s">
        <v>5508</v>
      </c>
      <c r="I214" s="260" t="s">
        <v>3189</v>
      </c>
      <c r="J214" s="260" t="s">
        <v>12601</v>
      </c>
      <c r="K214" s="260" t="s">
        <v>16672</v>
      </c>
      <c r="L214" s="259" t="s">
        <v>1308</v>
      </c>
      <c r="M214" s="260" t="s">
        <v>12125</v>
      </c>
      <c r="N214" s="260" t="s">
        <v>7530</v>
      </c>
      <c r="O214" s="266" t="str">
        <f t="shared" ca="1" si="10"/>
        <v>0 tahun, 7 bulan, 7 hari</v>
      </c>
      <c r="P214" s="331">
        <f t="shared" ca="1" si="11"/>
        <v>221</v>
      </c>
    </row>
    <row r="215" spans="1:16" ht="40.799999999999997" x14ac:dyDescent="0.7">
      <c r="A215" s="259">
        <v>214</v>
      </c>
      <c r="B215" s="269" t="s">
        <v>12769</v>
      </c>
      <c r="C215" s="261">
        <v>46083</v>
      </c>
      <c r="D215" s="262" t="s">
        <v>6928</v>
      </c>
      <c r="E215" s="281" t="s">
        <v>12882</v>
      </c>
      <c r="F215" s="264"/>
      <c r="G215" s="263"/>
      <c r="H215" s="260" t="s">
        <v>5508</v>
      </c>
      <c r="I215" s="260" t="s">
        <v>5989</v>
      </c>
      <c r="J215" s="260" t="s">
        <v>12852</v>
      </c>
      <c r="K215" s="260" t="s">
        <v>16672</v>
      </c>
      <c r="L215" s="259" t="s">
        <v>1308</v>
      </c>
      <c r="M215" s="260" t="s">
        <v>10515</v>
      </c>
      <c r="N215" s="260" t="s">
        <v>10488</v>
      </c>
      <c r="O215" s="266" t="str">
        <f t="shared" ca="1" si="10"/>
        <v>0 tahun, 7 bulan, 7 hari</v>
      </c>
      <c r="P215" s="331">
        <f t="shared" ca="1" si="11"/>
        <v>221</v>
      </c>
    </row>
    <row r="216" spans="1:16" ht="61.2" x14ac:dyDescent="0.7">
      <c r="A216" s="259">
        <v>215</v>
      </c>
      <c r="B216" s="269" t="s">
        <v>12770</v>
      </c>
      <c r="C216" s="261">
        <v>46083</v>
      </c>
      <c r="D216" s="262" t="s">
        <v>39</v>
      </c>
      <c r="E216" s="281" t="s">
        <v>12883</v>
      </c>
      <c r="F216" s="264"/>
      <c r="G216" s="263"/>
      <c r="H216" s="260" t="s">
        <v>5508</v>
      </c>
      <c r="I216" s="260" t="s">
        <v>5989</v>
      </c>
      <c r="J216" s="260" t="s">
        <v>9844</v>
      </c>
      <c r="K216" s="264" t="s">
        <v>16672</v>
      </c>
      <c r="L216" s="259" t="s">
        <v>1308</v>
      </c>
      <c r="M216" s="259" t="s">
        <v>10720</v>
      </c>
      <c r="N216" s="260" t="s">
        <v>1071</v>
      </c>
      <c r="O216" s="266" t="str">
        <f t="shared" ca="1" si="10"/>
        <v>0 tahun, 7 bulan, 7 hari</v>
      </c>
      <c r="P216" s="331">
        <f t="shared" ca="1" si="11"/>
        <v>221</v>
      </c>
    </row>
    <row r="217" spans="1:16" ht="40.799999999999997" x14ac:dyDescent="0.7">
      <c r="A217" s="259">
        <v>216</v>
      </c>
      <c r="B217" s="269" t="s">
        <v>12771</v>
      </c>
      <c r="C217" s="261">
        <v>46084</v>
      </c>
      <c r="D217" s="262" t="s">
        <v>39</v>
      </c>
      <c r="E217" s="281" t="s">
        <v>12884</v>
      </c>
      <c r="F217" s="264"/>
      <c r="G217" s="263" t="s">
        <v>12950</v>
      </c>
      <c r="H217" s="260" t="s">
        <v>5508</v>
      </c>
      <c r="I217" s="260" t="s">
        <v>5989</v>
      </c>
      <c r="J217" s="260" t="s">
        <v>1088</v>
      </c>
      <c r="K217" s="260" t="s">
        <v>16672</v>
      </c>
      <c r="L217" s="259" t="s">
        <v>1308</v>
      </c>
      <c r="M217" s="260" t="s">
        <v>11545</v>
      </c>
      <c r="N217" s="260" t="s">
        <v>5604</v>
      </c>
      <c r="O217" s="266" t="str">
        <f t="shared" ca="1" si="10"/>
        <v>0 tahun, 7 bulan, 6 hari</v>
      </c>
      <c r="P217" s="331">
        <f t="shared" ca="1" si="11"/>
        <v>220</v>
      </c>
    </row>
    <row r="218" spans="1:16" ht="40.799999999999997" x14ac:dyDescent="0.7">
      <c r="A218" s="259">
        <v>217</v>
      </c>
      <c r="B218" s="269" t="s">
        <v>12772</v>
      </c>
      <c r="C218" s="261">
        <v>46084</v>
      </c>
      <c r="D218" s="262" t="s">
        <v>39</v>
      </c>
      <c r="E218" s="281" t="s">
        <v>12885</v>
      </c>
      <c r="F218" s="264"/>
      <c r="G218" s="263"/>
      <c r="H218" s="260" t="s">
        <v>5508</v>
      </c>
      <c r="I218" s="260" t="s">
        <v>5989</v>
      </c>
      <c r="J218" s="260" t="s">
        <v>12852</v>
      </c>
      <c r="K218" s="260" t="s">
        <v>16672</v>
      </c>
      <c r="L218" s="259" t="s">
        <v>1308</v>
      </c>
      <c r="M218" s="260" t="s">
        <v>1080</v>
      </c>
      <c r="N218" s="260" t="s">
        <v>8269</v>
      </c>
      <c r="O218" s="266" t="str">
        <f t="shared" ca="1" si="10"/>
        <v>0 tahun, 7 bulan, 6 hari</v>
      </c>
      <c r="P218" s="331">
        <f t="shared" ca="1" si="11"/>
        <v>220</v>
      </c>
    </row>
    <row r="219" spans="1:16" ht="81.599999999999994" x14ac:dyDescent="0.7">
      <c r="A219" s="259">
        <v>218</v>
      </c>
      <c r="B219" s="269" t="s">
        <v>12773</v>
      </c>
      <c r="C219" s="261">
        <v>46084</v>
      </c>
      <c r="D219" s="262" t="s">
        <v>39</v>
      </c>
      <c r="E219" s="281" t="s">
        <v>12886</v>
      </c>
      <c r="F219" s="264"/>
      <c r="G219" s="263" t="s">
        <v>15369</v>
      </c>
      <c r="H219" s="260" t="s">
        <v>5508</v>
      </c>
      <c r="I219" s="260" t="s">
        <v>5989</v>
      </c>
      <c r="J219" s="260" t="s">
        <v>12613</v>
      </c>
      <c r="K219" s="260" t="s">
        <v>16672</v>
      </c>
      <c r="L219" s="259" t="s">
        <v>1308</v>
      </c>
      <c r="M219" s="260" t="s">
        <v>11545</v>
      </c>
      <c r="N219" s="260" t="s">
        <v>5604</v>
      </c>
      <c r="O219" s="266" t="str">
        <f t="shared" ca="1" si="10"/>
        <v>0 tahun, 7 bulan, 6 hari</v>
      </c>
      <c r="P219" s="331">
        <f t="shared" ca="1" si="11"/>
        <v>220</v>
      </c>
    </row>
    <row r="220" spans="1:16" ht="122.4" x14ac:dyDescent="0.7">
      <c r="A220" s="259">
        <v>219</v>
      </c>
      <c r="B220" s="269" t="s">
        <v>12774</v>
      </c>
      <c r="C220" s="261">
        <v>46084</v>
      </c>
      <c r="D220" s="262" t="s">
        <v>39</v>
      </c>
      <c r="E220" s="281" t="s">
        <v>12887</v>
      </c>
      <c r="F220" s="264"/>
      <c r="G220" s="263" t="s">
        <v>16981</v>
      </c>
      <c r="H220" s="260" t="s">
        <v>5508</v>
      </c>
      <c r="I220" s="260" t="s">
        <v>5990</v>
      </c>
      <c r="J220" s="260" t="s">
        <v>12614</v>
      </c>
      <c r="K220" s="260" t="s">
        <v>16672</v>
      </c>
      <c r="L220" s="259" t="s">
        <v>1308</v>
      </c>
      <c r="M220" s="260" t="s">
        <v>11545</v>
      </c>
      <c r="N220" s="260" t="s">
        <v>5481</v>
      </c>
      <c r="O220" s="266" t="str">
        <f t="shared" ca="1" si="10"/>
        <v>0 tahun, 7 bulan, 6 hari</v>
      </c>
      <c r="P220" s="331">
        <f t="shared" ca="1" si="11"/>
        <v>220</v>
      </c>
    </row>
    <row r="221" spans="1:16" ht="61.2" x14ac:dyDescent="0.7">
      <c r="A221" s="259">
        <v>220</v>
      </c>
      <c r="B221" s="269" t="s">
        <v>12775</v>
      </c>
      <c r="C221" s="261">
        <v>46084</v>
      </c>
      <c r="D221" s="262" t="s">
        <v>39</v>
      </c>
      <c r="E221" s="281" t="s">
        <v>12888</v>
      </c>
      <c r="F221" s="264"/>
      <c r="G221" s="263"/>
      <c r="H221" s="260" t="s">
        <v>5508</v>
      </c>
      <c r="I221" s="260" t="s">
        <v>5989</v>
      </c>
      <c r="J221" s="260" t="s">
        <v>9844</v>
      </c>
      <c r="K221" s="264" t="s">
        <v>16672</v>
      </c>
      <c r="L221" s="259" t="s">
        <v>1308</v>
      </c>
      <c r="M221" s="259" t="s">
        <v>10720</v>
      </c>
      <c r="N221" s="260" t="s">
        <v>1071</v>
      </c>
      <c r="O221" s="266" t="str">
        <f t="shared" ca="1" si="10"/>
        <v>0 tahun, 7 bulan, 6 hari</v>
      </c>
      <c r="P221" s="331">
        <f t="shared" ca="1" si="11"/>
        <v>220</v>
      </c>
    </row>
    <row r="222" spans="1:16" ht="183.6" x14ac:dyDescent="0.7">
      <c r="A222" s="259">
        <v>221</v>
      </c>
      <c r="B222" s="269" t="s">
        <v>12776</v>
      </c>
      <c r="C222" s="261">
        <v>46084</v>
      </c>
      <c r="D222" s="262" t="s">
        <v>39</v>
      </c>
      <c r="E222" s="281" t="s">
        <v>12889</v>
      </c>
      <c r="F222" s="264"/>
      <c r="G222" s="263" t="s">
        <v>16982</v>
      </c>
      <c r="H222" s="260" t="s">
        <v>5508</v>
      </c>
      <c r="I222" s="260" t="s">
        <v>7640</v>
      </c>
      <c r="J222" s="260" t="s">
        <v>12614</v>
      </c>
      <c r="K222" s="260" t="s">
        <v>16672</v>
      </c>
      <c r="L222" s="259" t="s">
        <v>1308</v>
      </c>
      <c r="M222" s="260" t="s">
        <v>11545</v>
      </c>
      <c r="N222" s="259" t="s">
        <v>8067</v>
      </c>
      <c r="O222" s="266" t="str">
        <f t="shared" ca="1" si="10"/>
        <v>0 tahun, 7 bulan, 6 hari</v>
      </c>
      <c r="P222" s="331">
        <f t="shared" ca="1" si="11"/>
        <v>220</v>
      </c>
    </row>
    <row r="223" spans="1:16" x14ac:dyDescent="0.7">
      <c r="A223" s="259">
        <v>222</v>
      </c>
      <c r="B223" s="269" t="s">
        <v>12777</v>
      </c>
      <c r="C223" s="261">
        <v>46085</v>
      </c>
      <c r="D223" s="262" t="s">
        <v>39</v>
      </c>
      <c r="E223" s="281" t="s">
        <v>12890</v>
      </c>
      <c r="F223" s="264"/>
      <c r="G223" s="263"/>
      <c r="H223" s="260" t="s">
        <v>5985</v>
      </c>
      <c r="I223" s="260" t="s">
        <v>5985</v>
      </c>
      <c r="J223" s="260" t="s">
        <v>12621</v>
      </c>
      <c r="K223" s="260" t="s">
        <v>16672</v>
      </c>
      <c r="L223" s="259" t="s">
        <v>1184</v>
      </c>
      <c r="M223" s="260" t="s">
        <v>1080</v>
      </c>
      <c r="N223" s="260" t="s">
        <v>8269</v>
      </c>
      <c r="O223" s="266" t="str">
        <f t="shared" ca="1" si="10"/>
        <v>0 tahun, 7 bulan, 5 hari</v>
      </c>
      <c r="P223" s="331">
        <f t="shared" ca="1" si="11"/>
        <v>219</v>
      </c>
    </row>
    <row r="224" spans="1:16" x14ac:dyDescent="0.7">
      <c r="A224" s="259">
        <v>223</v>
      </c>
      <c r="B224" s="269" t="s">
        <v>12778</v>
      </c>
      <c r="C224" s="261">
        <v>46085</v>
      </c>
      <c r="D224" s="262" t="s">
        <v>39</v>
      </c>
      <c r="E224" s="281" t="s">
        <v>12891</v>
      </c>
      <c r="F224" s="264"/>
      <c r="G224" s="263"/>
      <c r="H224" s="260" t="s">
        <v>5985</v>
      </c>
      <c r="I224" s="260" t="s">
        <v>5985</v>
      </c>
      <c r="J224" s="260" t="s">
        <v>12621</v>
      </c>
      <c r="K224" s="260" t="s">
        <v>16672</v>
      </c>
      <c r="L224" s="259" t="s">
        <v>1184</v>
      </c>
      <c r="M224" s="260" t="s">
        <v>1080</v>
      </c>
      <c r="N224" s="260" t="s">
        <v>8269</v>
      </c>
      <c r="O224" s="266" t="str">
        <f t="shared" ca="1" si="10"/>
        <v>0 tahun, 7 bulan, 5 hari</v>
      </c>
      <c r="P224" s="331">
        <f t="shared" ca="1" si="11"/>
        <v>219</v>
      </c>
    </row>
    <row r="225" spans="1:16" ht="40.799999999999997" x14ac:dyDescent="0.7">
      <c r="A225" s="259">
        <v>224</v>
      </c>
      <c r="B225" s="269" t="s">
        <v>12779</v>
      </c>
      <c r="C225" s="261">
        <v>46085</v>
      </c>
      <c r="D225" s="262" t="s">
        <v>6928</v>
      </c>
      <c r="E225" s="281" t="s">
        <v>12892</v>
      </c>
      <c r="F225" s="264"/>
      <c r="G225" s="263"/>
      <c r="H225" s="260" t="s">
        <v>5508</v>
      </c>
      <c r="I225" s="260" t="s">
        <v>5989</v>
      </c>
      <c r="J225" s="260" t="s">
        <v>9844</v>
      </c>
      <c r="K225" s="264" t="s">
        <v>16672</v>
      </c>
      <c r="L225" s="259" t="s">
        <v>1308</v>
      </c>
      <c r="M225" s="259" t="s">
        <v>10720</v>
      </c>
      <c r="N225" s="260" t="s">
        <v>1071</v>
      </c>
      <c r="O225" s="266" t="str">
        <f t="shared" ca="1" si="10"/>
        <v>0 tahun, 7 bulan, 5 hari</v>
      </c>
      <c r="P225" s="331">
        <f t="shared" ca="1" si="11"/>
        <v>219</v>
      </c>
    </row>
    <row r="226" spans="1:16" ht="61.2" x14ac:dyDescent="0.7">
      <c r="A226" s="259">
        <v>225</v>
      </c>
      <c r="B226" s="269" t="s">
        <v>12780</v>
      </c>
      <c r="C226" s="261">
        <v>46085</v>
      </c>
      <c r="D226" s="262" t="s">
        <v>39</v>
      </c>
      <c r="E226" s="281" t="s">
        <v>12893</v>
      </c>
      <c r="F226" s="264"/>
      <c r="G226" s="263" t="s">
        <v>8095</v>
      </c>
      <c r="H226" s="260" t="s">
        <v>5508</v>
      </c>
      <c r="I226" s="260" t="s">
        <v>3200</v>
      </c>
      <c r="J226" s="262" t="s">
        <v>12612</v>
      </c>
      <c r="K226" s="260" t="s">
        <v>16672</v>
      </c>
      <c r="L226" s="259" t="s">
        <v>1308</v>
      </c>
      <c r="M226" s="260" t="s">
        <v>1175</v>
      </c>
      <c r="N226" s="260" t="s">
        <v>1176</v>
      </c>
      <c r="O226" s="266" t="str">
        <f t="shared" ref="O226:O274" ca="1" si="12">DATEDIF(C226,$R$1,"Y")&amp;" tahun, "&amp;DATEDIF(C226,$R$1,"YM")&amp;" bulan, "&amp;DATEDIF(C226,$R$1,"MD")&amp;" hari"</f>
        <v>0 tahun, 7 bulan, 5 hari</v>
      </c>
      <c r="P226" s="331">
        <f t="shared" ref="P226:P274" ca="1" si="13">TODAY()-C226</f>
        <v>219</v>
      </c>
    </row>
    <row r="227" spans="1:16" ht="40.799999999999997" x14ac:dyDescent="0.7">
      <c r="A227" s="259">
        <v>226</v>
      </c>
      <c r="B227" s="269" t="s">
        <v>12781</v>
      </c>
      <c r="C227" s="261">
        <v>46085</v>
      </c>
      <c r="D227" s="262" t="s">
        <v>39</v>
      </c>
      <c r="E227" s="281" t="s">
        <v>12894</v>
      </c>
      <c r="F227" s="264"/>
      <c r="G227" s="263"/>
      <c r="H227" s="260" t="s">
        <v>5508</v>
      </c>
      <c r="I227" s="260" t="s">
        <v>5989</v>
      </c>
      <c r="J227" s="260" t="s">
        <v>12614</v>
      </c>
      <c r="K227" s="260" t="s">
        <v>16672</v>
      </c>
      <c r="L227" s="259" t="s">
        <v>1308</v>
      </c>
      <c r="M227" s="260" t="s">
        <v>11545</v>
      </c>
      <c r="N227" s="260" t="s">
        <v>5604</v>
      </c>
      <c r="O227" s="266" t="str">
        <f t="shared" ca="1" si="12"/>
        <v>0 tahun, 7 bulan, 5 hari</v>
      </c>
      <c r="P227" s="331">
        <f t="shared" ca="1" si="13"/>
        <v>219</v>
      </c>
    </row>
    <row r="228" spans="1:16" ht="102" x14ac:dyDescent="0.7">
      <c r="A228" s="259">
        <v>227</v>
      </c>
      <c r="B228" s="269" t="s">
        <v>12782</v>
      </c>
      <c r="C228" s="261">
        <v>46085</v>
      </c>
      <c r="D228" s="262" t="s">
        <v>12895</v>
      </c>
      <c r="E228" s="281" t="s">
        <v>12896</v>
      </c>
      <c r="F228" s="264"/>
      <c r="G228" s="263"/>
      <c r="H228" s="260" t="s">
        <v>5508</v>
      </c>
      <c r="I228" s="260" t="s">
        <v>5990</v>
      </c>
      <c r="J228" s="262" t="s">
        <v>12604</v>
      </c>
      <c r="K228" s="264" t="s">
        <v>16672</v>
      </c>
      <c r="L228" s="259" t="s">
        <v>1308</v>
      </c>
      <c r="M228" s="259" t="s">
        <v>1170</v>
      </c>
      <c r="N228" s="259" t="s">
        <v>13443</v>
      </c>
      <c r="O228" s="266" t="str">
        <f t="shared" ca="1" si="12"/>
        <v>0 tahun, 7 bulan, 5 hari</v>
      </c>
      <c r="P228" s="331">
        <f t="shared" ca="1" si="13"/>
        <v>219</v>
      </c>
    </row>
    <row r="229" spans="1:16" ht="61.2" x14ac:dyDescent="0.7">
      <c r="A229" s="259">
        <v>228</v>
      </c>
      <c r="B229" s="269" t="s">
        <v>12783</v>
      </c>
      <c r="C229" s="261">
        <v>46085</v>
      </c>
      <c r="D229" s="262" t="s">
        <v>39</v>
      </c>
      <c r="E229" s="281" t="s">
        <v>12897</v>
      </c>
      <c r="F229" s="264"/>
      <c r="G229" s="263"/>
      <c r="H229" s="260" t="s">
        <v>5508</v>
      </c>
      <c r="I229" s="260" t="s">
        <v>5989</v>
      </c>
      <c r="J229" s="260" t="s">
        <v>9844</v>
      </c>
      <c r="K229" s="264" t="s">
        <v>16672</v>
      </c>
      <c r="L229" s="259" t="s">
        <v>1308</v>
      </c>
      <c r="M229" s="259" t="s">
        <v>10720</v>
      </c>
      <c r="N229" s="260" t="s">
        <v>1071</v>
      </c>
      <c r="O229" s="266" t="str">
        <f t="shared" ca="1" si="12"/>
        <v>0 tahun, 7 bulan, 5 hari</v>
      </c>
      <c r="P229" s="331">
        <f t="shared" ca="1" si="13"/>
        <v>219</v>
      </c>
    </row>
    <row r="230" spans="1:16" ht="40.799999999999997" x14ac:dyDescent="0.7">
      <c r="A230" s="259">
        <v>229</v>
      </c>
      <c r="B230" s="269" t="s">
        <v>12784</v>
      </c>
      <c r="C230" s="261">
        <v>46085</v>
      </c>
      <c r="D230" s="262" t="s">
        <v>39</v>
      </c>
      <c r="E230" s="281" t="s">
        <v>12898</v>
      </c>
      <c r="F230" s="264"/>
      <c r="G230" s="263"/>
      <c r="H230" s="260" t="s">
        <v>1079</v>
      </c>
      <c r="I230" s="260" t="s">
        <v>7756</v>
      </c>
      <c r="J230" s="260" t="s">
        <v>12608</v>
      </c>
      <c r="K230" s="260" t="s">
        <v>16672</v>
      </c>
      <c r="L230" s="259" t="s">
        <v>1308</v>
      </c>
      <c r="M230" s="260" t="s">
        <v>1079</v>
      </c>
      <c r="N230" s="260" t="s">
        <v>1172</v>
      </c>
      <c r="O230" s="266" t="str">
        <f t="shared" ca="1" si="12"/>
        <v>0 tahun, 7 bulan, 5 hari</v>
      </c>
      <c r="P230" s="331">
        <f t="shared" ca="1" si="13"/>
        <v>219</v>
      </c>
    </row>
    <row r="231" spans="1:16" ht="40.799999999999997" x14ac:dyDescent="0.7">
      <c r="A231" s="259">
        <v>230</v>
      </c>
      <c r="B231" s="269" t="s">
        <v>12785</v>
      </c>
      <c r="C231" s="261">
        <v>46085</v>
      </c>
      <c r="D231" s="262" t="s">
        <v>39</v>
      </c>
      <c r="E231" s="281" t="s">
        <v>12899</v>
      </c>
      <c r="F231" s="264"/>
      <c r="G231" s="263"/>
      <c r="H231" s="260" t="s">
        <v>5508</v>
      </c>
      <c r="I231" s="260" t="s">
        <v>5989</v>
      </c>
      <c r="J231" s="260" t="s">
        <v>12852</v>
      </c>
      <c r="K231" s="260" t="s">
        <v>16672</v>
      </c>
      <c r="L231" s="259" t="s">
        <v>1308</v>
      </c>
      <c r="M231" s="260" t="s">
        <v>11545</v>
      </c>
      <c r="N231" s="260" t="s">
        <v>5604</v>
      </c>
      <c r="O231" s="266" t="str">
        <f t="shared" ca="1" si="12"/>
        <v>0 tahun, 7 bulan, 5 hari</v>
      </c>
      <c r="P231" s="331">
        <f t="shared" ca="1" si="13"/>
        <v>219</v>
      </c>
    </row>
    <row r="232" spans="1:16" ht="61.2" x14ac:dyDescent="0.7">
      <c r="A232" s="259">
        <v>231</v>
      </c>
      <c r="B232" s="269" t="s">
        <v>12786</v>
      </c>
      <c r="C232" s="261">
        <v>46085</v>
      </c>
      <c r="D232" s="262" t="s">
        <v>12379</v>
      </c>
      <c r="E232" s="281" t="s">
        <v>7894</v>
      </c>
      <c r="F232" s="264"/>
      <c r="G232" s="263"/>
      <c r="H232" s="260" t="s">
        <v>5508</v>
      </c>
      <c r="I232" s="260" t="s">
        <v>5989</v>
      </c>
      <c r="J232" s="260" t="s">
        <v>12852</v>
      </c>
      <c r="K232" s="260" t="s">
        <v>16672</v>
      </c>
      <c r="L232" s="259" t="s">
        <v>1308</v>
      </c>
      <c r="M232" s="260" t="s">
        <v>10300</v>
      </c>
      <c r="N232" s="260" t="s">
        <v>12900</v>
      </c>
      <c r="O232" s="266" t="str">
        <f t="shared" ca="1" si="12"/>
        <v>0 tahun, 7 bulan, 5 hari</v>
      </c>
      <c r="P232" s="331">
        <f t="shared" ca="1" si="13"/>
        <v>219</v>
      </c>
    </row>
    <row r="233" spans="1:16" ht="40.799999999999997" x14ac:dyDescent="0.7">
      <c r="A233" s="259">
        <v>232</v>
      </c>
      <c r="B233" s="269" t="s">
        <v>12787</v>
      </c>
      <c r="C233" s="261">
        <v>46085</v>
      </c>
      <c r="D233" s="262" t="s">
        <v>39</v>
      </c>
      <c r="E233" s="281" t="s">
        <v>12901</v>
      </c>
      <c r="F233" s="264"/>
      <c r="G233" s="263"/>
      <c r="H233" s="260" t="s">
        <v>5508</v>
      </c>
      <c r="I233" s="260" t="s">
        <v>5990</v>
      </c>
      <c r="J233" s="260" t="s">
        <v>12614</v>
      </c>
      <c r="K233" s="260" t="s">
        <v>16672</v>
      </c>
      <c r="L233" s="259" t="s">
        <v>1308</v>
      </c>
      <c r="M233" s="260" t="s">
        <v>10515</v>
      </c>
      <c r="N233" s="260" t="s">
        <v>10488</v>
      </c>
      <c r="O233" s="266" t="str">
        <f t="shared" ca="1" si="12"/>
        <v>0 tahun, 7 bulan, 5 hari</v>
      </c>
      <c r="P233" s="331">
        <f t="shared" ca="1" si="13"/>
        <v>219</v>
      </c>
    </row>
    <row r="234" spans="1:16" ht="40.799999999999997" x14ac:dyDescent="0.7">
      <c r="A234" s="259">
        <v>233</v>
      </c>
      <c r="B234" s="269" t="s">
        <v>12788</v>
      </c>
      <c r="C234" s="261">
        <v>46085</v>
      </c>
      <c r="D234" s="262" t="s">
        <v>7223</v>
      </c>
      <c r="E234" s="281" t="s">
        <v>12902</v>
      </c>
      <c r="F234" s="264"/>
      <c r="G234" s="263"/>
      <c r="H234" s="260" t="s">
        <v>5508</v>
      </c>
      <c r="I234" s="260" t="s">
        <v>5989</v>
      </c>
      <c r="J234" s="260" t="s">
        <v>9844</v>
      </c>
      <c r="K234" s="264" t="s">
        <v>16672</v>
      </c>
      <c r="L234" s="259" t="s">
        <v>1308</v>
      </c>
      <c r="M234" s="259" t="s">
        <v>10720</v>
      </c>
      <c r="N234" s="260" t="s">
        <v>1071</v>
      </c>
      <c r="O234" s="266" t="str">
        <f t="shared" ca="1" si="12"/>
        <v>0 tahun, 7 bulan, 5 hari</v>
      </c>
      <c r="P234" s="331">
        <f t="shared" ca="1" si="13"/>
        <v>219</v>
      </c>
    </row>
    <row r="235" spans="1:16" ht="40.799999999999997" x14ac:dyDescent="0.7">
      <c r="A235" s="259">
        <v>234</v>
      </c>
      <c r="B235" s="269" t="s">
        <v>12789</v>
      </c>
      <c r="C235" s="261">
        <v>46086</v>
      </c>
      <c r="D235" s="262" t="s">
        <v>39</v>
      </c>
      <c r="E235" s="281" t="s">
        <v>12903</v>
      </c>
      <c r="F235" s="264"/>
      <c r="G235" s="263"/>
      <c r="H235" s="260" t="s">
        <v>5508</v>
      </c>
      <c r="I235" s="260" t="s">
        <v>5989</v>
      </c>
      <c r="J235" s="260" t="s">
        <v>12852</v>
      </c>
      <c r="K235" s="260" t="s">
        <v>16672</v>
      </c>
      <c r="L235" s="259" t="s">
        <v>1308</v>
      </c>
      <c r="M235" s="260" t="s">
        <v>10300</v>
      </c>
      <c r="N235" s="260" t="s">
        <v>12900</v>
      </c>
      <c r="O235" s="266" t="str">
        <f t="shared" ca="1" si="12"/>
        <v>0 tahun, 7 bulan, 4 hari</v>
      </c>
      <c r="P235" s="331">
        <f t="shared" ca="1" si="13"/>
        <v>218</v>
      </c>
    </row>
    <row r="236" spans="1:16" ht="40.799999999999997" x14ac:dyDescent="0.7">
      <c r="A236" s="259">
        <v>235</v>
      </c>
      <c r="B236" s="269" t="s">
        <v>12790</v>
      </c>
      <c r="C236" s="261">
        <v>46086</v>
      </c>
      <c r="D236" s="262" t="s">
        <v>12904</v>
      </c>
      <c r="E236" s="281" t="s">
        <v>12899</v>
      </c>
      <c r="F236" s="264"/>
      <c r="G236" s="263"/>
      <c r="H236" s="260" t="s">
        <v>5508</v>
      </c>
      <c r="I236" s="260" t="s">
        <v>5989</v>
      </c>
      <c r="J236" s="260" t="s">
        <v>12614</v>
      </c>
      <c r="K236" s="260" t="s">
        <v>16672</v>
      </c>
      <c r="L236" s="259" t="s">
        <v>1308</v>
      </c>
      <c r="M236" s="260" t="s">
        <v>11545</v>
      </c>
      <c r="N236" s="260" t="s">
        <v>5604</v>
      </c>
      <c r="O236" s="266" t="str">
        <f t="shared" ca="1" si="12"/>
        <v>0 tahun, 7 bulan, 4 hari</v>
      </c>
      <c r="P236" s="331">
        <f t="shared" ca="1" si="13"/>
        <v>218</v>
      </c>
    </row>
    <row r="237" spans="1:16" ht="40.799999999999997" x14ac:dyDescent="0.7">
      <c r="A237" s="259">
        <v>236</v>
      </c>
      <c r="B237" s="269" t="s">
        <v>12791</v>
      </c>
      <c r="C237" s="261">
        <v>46086</v>
      </c>
      <c r="D237" s="262" t="s">
        <v>6928</v>
      </c>
      <c r="E237" s="281" t="s">
        <v>12905</v>
      </c>
      <c r="F237" s="264"/>
      <c r="G237" s="263"/>
      <c r="H237" s="260" t="s">
        <v>5508</v>
      </c>
      <c r="I237" s="260" t="s">
        <v>5989</v>
      </c>
      <c r="J237" s="260" t="s">
        <v>12852</v>
      </c>
      <c r="K237" s="260" t="s">
        <v>16672</v>
      </c>
      <c r="L237" s="259" t="s">
        <v>1308</v>
      </c>
      <c r="M237" s="260" t="s">
        <v>11545</v>
      </c>
      <c r="N237" s="260" t="s">
        <v>5604</v>
      </c>
      <c r="O237" s="266" t="str">
        <f t="shared" ca="1" si="12"/>
        <v>0 tahun, 7 bulan, 4 hari</v>
      </c>
      <c r="P237" s="331">
        <f t="shared" ca="1" si="13"/>
        <v>218</v>
      </c>
    </row>
    <row r="238" spans="1:16" ht="61.2" x14ac:dyDescent="0.7">
      <c r="A238" s="259">
        <v>237</v>
      </c>
      <c r="B238" s="269" t="s">
        <v>12792</v>
      </c>
      <c r="C238" s="261">
        <v>46086</v>
      </c>
      <c r="D238" s="262" t="s">
        <v>39</v>
      </c>
      <c r="E238" s="281" t="s">
        <v>12906</v>
      </c>
      <c r="F238" s="264"/>
      <c r="G238" s="263"/>
      <c r="H238" s="260" t="s">
        <v>5508</v>
      </c>
      <c r="I238" s="260" t="s">
        <v>5989</v>
      </c>
      <c r="J238" s="260" t="s">
        <v>9844</v>
      </c>
      <c r="K238" s="264" t="s">
        <v>16672</v>
      </c>
      <c r="L238" s="259" t="s">
        <v>1308</v>
      </c>
      <c r="M238" s="259" t="s">
        <v>10720</v>
      </c>
      <c r="N238" s="260" t="s">
        <v>1071</v>
      </c>
      <c r="O238" s="266" t="str">
        <f t="shared" ca="1" si="12"/>
        <v>0 tahun, 7 bulan, 4 hari</v>
      </c>
      <c r="P238" s="331">
        <f t="shared" ca="1" si="13"/>
        <v>218</v>
      </c>
    </row>
    <row r="239" spans="1:16" ht="40.799999999999997" x14ac:dyDescent="0.7">
      <c r="A239" s="259">
        <v>238</v>
      </c>
      <c r="B239" s="269" t="s">
        <v>12793</v>
      </c>
      <c r="C239" s="261">
        <v>46087</v>
      </c>
      <c r="D239" s="262" t="s">
        <v>39</v>
      </c>
      <c r="E239" s="281" t="s">
        <v>12907</v>
      </c>
      <c r="F239" s="264"/>
      <c r="G239" s="263"/>
      <c r="H239" s="260" t="s">
        <v>5508</v>
      </c>
      <c r="I239" s="260" t="s">
        <v>7640</v>
      </c>
      <c r="J239" s="260" t="s">
        <v>12614</v>
      </c>
      <c r="K239" s="260" t="s">
        <v>16672</v>
      </c>
      <c r="L239" s="259" t="s">
        <v>1308</v>
      </c>
      <c r="M239" s="260" t="s">
        <v>11545</v>
      </c>
      <c r="N239" s="259" t="s">
        <v>8067</v>
      </c>
      <c r="O239" s="266" t="str">
        <f t="shared" ca="1" si="12"/>
        <v>0 tahun, 7 bulan, 3 hari</v>
      </c>
      <c r="P239" s="331">
        <f t="shared" ca="1" si="13"/>
        <v>217</v>
      </c>
    </row>
    <row r="240" spans="1:16" ht="40.799999999999997" x14ac:dyDescent="0.7">
      <c r="A240" s="259">
        <v>239</v>
      </c>
      <c r="B240" s="269" t="s">
        <v>12794</v>
      </c>
      <c r="C240" s="261">
        <v>46087</v>
      </c>
      <c r="D240" s="262" t="s">
        <v>39</v>
      </c>
      <c r="E240" s="281" t="s">
        <v>12908</v>
      </c>
      <c r="F240" s="264"/>
      <c r="G240" s="263"/>
      <c r="H240" s="260" t="s">
        <v>5508</v>
      </c>
      <c r="I240" s="260" t="s">
        <v>5989</v>
      </c>
      <c r="J240" s="260" t="s">
        <v>12614</v>
      </c>
      <c r="K240" s="260" t="s">
        <v>16672</v>
      </c>
      <c r="L240" s="259" t="s">
        <v>1308</v>
      </c>
      <c r="M240" s="260" t="s">
        <v>11545</v>
      </c>
      <c r="N240" s="260" t="s">
        <v>3230</v>
      </c>
      <c r="O240" s="266" t="str">
        <f t="shared" ca="1" si="12"/>
        <v>0 tahun, 7 bulan, 3 hari</v>
      </c>
      <c r="P240" s="331">
        <f t="shared" ca="1" si="13"/>
        <v>217</v>
      </c>
    </row>
    <row r="241" spans="1:16" ht="40.799999999999997" x14ac:dyDescent="0.7">
      <c r="A241" s="259">
        <v>240</v>
      </c>
      <c r="B241" s="269" t="s">
        <v>12795</v>
      </c>
      <c r="C241" s="261">
        <v>46087</v>
      </c>
      <c r="D241" s="262" t="s">
        <v>39</v>
      </c>
      <c r="E241" s="281" t="s">
        <v>12909</v>
      </c>
      <c r="F241" s="264"/>
      <c r="G241" s="263"/>
      <c r="H241" s="260" t="s">
        <v>5508</v>
      </c>
      <c r="I241" s="260" t="s">
        <v>5989</v>
      </c>
      <c r="J241" s="260" t="s">
        <v>1088</v>
      </c>
      <c r="K241" s="260" t="s">
        <v>16672</v>
      </c>
      <c r="L241" s="259" t="s">
        <v>1308</v>
      </c>
      <c r="M241" s="260" t="s">
        <v>1080</v>
      </c>
      <c r="N241" s="260" t="s">
        <v>9788</v>
      </c>
      <c r="O241" s="266" t="str">
        <f t="shared" ca="1" si="12"/>
        <v>0 tahun, 7 bulan, 3 hari</v>
      </c>
      <c r="P241" s="331">
        <f t="shared" ca="1" si="13"/>
        <v>217</v>
      </c>
    </row>
    <row r="242" spans="1:16" ht="40.799999999999997" x14ac:dyDescent="0.7">
      <c r="A242" s="259">
        <v>241</v>
      </c>
      <c r="B242" s="269" t="s">
        <v>12796</v>
      </c>
      <c r="C242" s="261">
        <v>46087</v>
      </c>
      <c r="D242" s="262" t="s">
        <v>39</v>
      </c>
      <c r="E242" s="281" t="s">
        <v>12910</v>
      </c>
      <c r="F242" s="264"/>
      <c r="G242" s="263"/>
      <c r="H242" s="260" t="s">
        <v>1079</v>
      </c>
      <c r="I242" s="260" t="s">
        <v>7715</v>
      </c>
      <c r="J242" s="260" t="s">
        <v>12608</v>
      </c>
      <c r="K242" s="260" t="s">
        <v>16672</v>
      </c>
      <c r="L242" s="259" t="s">
        <v>1308</v>
      </c>
      <c r="M242" s="260" t="s">
        <v>1079</v>
      </c>
      <c r="N242" s="260" t="s">
        <v>5499</v>
      </c>
      <c r="O242" s="266" t="str">
        <f t="shared" ca="1" si="12"/>
        <v>0 tahun, 7 bulan, 3 hari</v>
      </c>
      <c r="P242" s="331">
        <f t="shared" ca="1" si="13"/>
        <v>217</v>
      </c>
    </row>
    <row r="243" spans="1:16" ht="61.2" x14ac:dyDescent="0.7">
      <c r="A243" s="259">
        <v>242</v>
      </c>
      <c r="B243" s="269" t="s">
        <v>12797</v>
      </c>
      <c r="C243" s="261">
        <v>46087</v>
      </c>
      <c r="D243" s="262" t="s">
        <v>39</v>
      </c>
      <c r="E243" s="281" t="s">
        <v>12911</v>
      </c>
      <c r="F243" s="264"/>
      <c r="G243" s="263" t="s">
        <v>15370</v>
      </c>
      <c r="H243" s="260" t="s">
        <v>1079</v>
      </c>
      <c r="I243" s="260" t="s">
        <v>5999</v>
      </c>
      <c r="J243" s="260" t="s">
        <v>12608</v>
      </c>
      <c r="K243" s="260" t="s">
        <v>16672</v>
      </c>
      <c r="L243" s="259" t="s">
        <v>1308</v>
      </c>
      <c r="M243" s="260" t="s">
        <v>1079</v>
      </c>
      <c r="N243" s="260" t="s">
        <v>2488</v>
      </c>
      <c r="O243" s="266" t="str">
        <f t="shared" ca="1" si="12"/>
        <v>0 tahun, 7 bulan, 3 hari</v>
      </c>
      <c r="P243" s="331">
        <f t="shared" ca="1" si="13"/>
        <v>217</v>
      </c>
    </row>
    <row r="244" spans="1:16" ht="40.799999999999997" x14ac:dyDescent="0.7">
      <c r="A244" s="259">
        <v>243</v>
      </c>
      <c r="B244" s="269" t="s">
        <v>12798</v>
      </c>
      <c r="C244" s="261">
        <v>46087</v>
      </c>
      <c r="D244" s="262" t="s">
        <v>11788</v>
      </c>
      <c r="E244" s="281" t="s">
        <v>12076</v>
      </c>
      <c r="F244" s="264"/>
      <c r="G244" s="263"/>
      <c r="H244" s="260" t="s">
        <v>5508</v>
      </c>
      <c r="I244" s="260" t="s">
        <v>3191</v>
      </c>
      <c r="J244" s="260" t="s">
        <v>12614</v>
      </c>
      <c r="K244" s="260" t="s">
        <v>16672</v>
      </c>
      <c r="L244" s="259" t="s">
        <v>1308</v>
      </c>
      <c r="M244" s="260" t="s">
        <v>10515</v>
      </c>
      <c r="N244" s="260" t="s">
        <v>10488</v>
      </c>
      <c r="O244" s="266" t="str">
        <f t="shared" ca="1" si="12"/>
        <v>0 tahun, 7 bulan, 3 hari</v>
      </c>
      <c r="P244" s="331">
        <f t="shared" ca="1" si="13"/>
        <v>217</v>
      </c>
    </row>
    <row r="245" spans="1:16" ht="40.799999999999997" x14ac:dyDescent="0.7">
      <c r="A245" s="259">
        <v>244</v>
      </c>
      <c r="B245" s="269" t="s">
        <v>12799</v>
      </c>
      <c r="C245" s="261">
        <v>46087</v>
      </c>
      <c r="D245" s="262" t="s">
        <v>39</v>
      </c>
      <c r="E245" s="281" t="s">
        <v>12912</v>
      </c>
      <c r="F245" s="264"/>
      <c r="G245" s="263"/>
      <c r="H245" s="260" t="s">
        <v>5508</v>
      </c>
      <c r="I245" s="260" t="s">
        <v>3191</v>
      </c>
      <c r="J245" s="260" t="s">
        <v>12614</v>
      </c>
      <c r="K245" s="260" t="s">
        <v>16672</v>
      </c>
      <c r="L245" s="259" t="s">
        <v>1308</v>
      </c>
      <c r="M245" s="260" t="s">
        <v>12913</v>
      </c>
      <c r="N245" s="260" t="s">
        <v>10488</v>
      </c>
      <c r="O245" s="266" t="str">
        <f t="shared" ca="1" si="12"/>
        <v>0 tahun, 7 bulan, 3 hari</v>
      </c>
      <c r="P245" s="331">
        <f t="shared" ca="1" si="13"/>
        <v>217</v>
      </c>
    </row>
    <row r="246" spans="1:16" ht="40.799999999999997" x14ac:dyDescent="0.7">
      <c r="A246" s="259">
        <v>245</v>
      </c>
      <c r="B246" s="269" t="s">
        <v>12800</v>
      </c>
      <c r="C246" s="261">
        <v>46087</v>
      </c>
      <c r="D246" s="262" t="s">
        <v>39</v>
      </c>
      <c r="E246" s="281" t="s">
        <v>12914</v>
      </c>
      <c r="F246" s="264"/>
      <c r="G246" s="263"/>
      <c r="H246" s="260" t="s">
        <v>1079</v>
      </c>
      <c r="I246" s="260" t="s">
        <v>7756</v>
      </c>
      <c r="J246" s="326" t="s">
        <v>12603</v>
      </c>
      <c r="K246" s="260" t="s">
        <v>16672</v>
      </c>
      <c r="L246" s="259" t="s">
        <v>1308</v>
      </c>
      <c r="M246" s="260" t="s">
        <v>1168</v>
      </c>
      <c r="N246" s="260" t="s">
        <v>4425</v>
      </c>
      <c r="O246" s="266" t="str">
        <f t="shared" ca="1" si="12"/>
        <v>0 tahun, 7 bulan, 3 hari</v>
      </c>
      <c r="P246" s="331">
        <f t="shared" ca="1" si="13"/>
        <v>217</v>
      </c>
    </row>
    <row r="247" spans="1:16" ht="61.2" x14ac:dyDescent="0.7">
      <c r="A247" s="259">
        <v>246</v>
      </c>
      <c r="B247" s="269" t="s">
        <v>12801</v>
      </c>
      <c r="C247" s="261">
        <v>46087</v>
      </c>
      <c r="D247" s="262" t="s">
        <v>39</v>
      </c>
      <c r="E247" s="281" t="s">
        <v>12915</v>
      </c>
      <c r="F247" s="264"/>
      <c r="G247" s="263"/>
      <c r="H247" s="260" t="s">
        <v>5508</v>
      </c>
      <c r="I247" s="260" t="s">
        <v>5989</v>
      </c>
      <c r="J247" s="260" t="s">
        <v>9844</v>
      </c>
      <c r="K247" s="264" t="s">
        <v>16672</v>
      </c>
      <c r="L247" s="259" t="s">
        <v>1308</v>
      </c>
      <c r="M247" s="259" t="s">
        <v>10720</v>
      </c>
      <c r="N247" s="260" t="s">
        <v>1071</v>
      </c>
      <c r="O247" s="266" t="str">
        <f t="shared" ca="1" si="12"/>
        <v>0 tahun, 7 bulan, 3 hari</v>
      </c>
      <c r="P247" s="331">
        <f t="shared" ca="1" si="13"/>
        <v>217</v>
      </c>
    </row>
    <row r="248" spans="1:16" ht="40.799999999999997" x14ac:dyDescent="0.7">
      <c r="A248" s="259">
        <v>247</v>
      </c>
      <c r="B248" s="269" t="s">
        <v>12802</v>
      </c>
      <c r="C248" s="261">
        <v>46090</v>
      </c>
      <c r="D248" s="262" t="s">
        <v>39</v>
      </c>
      <c r="E248" s="281" t="s">
        <v>12916</v>
      </c>
      <c r="F248" s="264"/>
      <c r="G248" s="263"/>
      <c r="H248" s="260" t="s">
        <v>5508</v>
      </c>
      <c r="I248" s="260" t="s">
        <v>3191</v>
      </c>
      <c r="J248" s="260" t="s">
        <v>12614</v>
      </c>
      <c r="K248" s="260" t="s">
        <v>16672</v>
      </c>
      <c r="L248" s="259" t="s">
        <v>1308</v>
      </c>
      <c r="M248" s="260" t="s">
        <v>11545</v>
      </c>
      <c r="N248" s="260" t="s">
        <v>11722</v>
      </c>
      <c r="O248" s="266" t="str">
        <f t="shared" ca="1" si="12"/>
        <v>0 tahun, 7 bulan, 0 hari</v>
      </c>
      <c r="P248" s="331">
        <f t="shared" ca="1" si="13"/>
        <v>214</v>
      </c>
    </row>
    <row r="249" spans="1:16" ht="74.400000000000006" customHeight="1" x14ac:dyDescent="0.7">
      <c r="A249" s="259">
        <v>248</v>
      </c>
      <c r="B249" s="269" t="s">
        <v>12803</v>
      </c>
      <c r="C249" s="261">
        <v>46090</v>
      </c>
      <c r="D249" s="262" t="s">
        <v>39</v>
      </c>
      <c r="E249" s="281" t="s">
        <v>12917</v>
      </c>
      <c r="F249" s="264"/>
      <c r="G249" s="263" t="s">
        <v>15360</v>
      </c>
      <c r="H249" s="260" t="s">
        <v>5508</v>
      </c>
      <c r="I249" s="260" t="s">
        <v>3200</v>
      </c>
      <c r="J249" s="262" t="s">
        <v>12612</v>
      </c>
      <c r="K249" s="260" t="s">
        <v>16672</v>
      </c>
      <c r="L249" s="259" t="s">
        <v>1308</v>
      </c>
      <c r="M249" s="260" t="s">
        <v>10661</v>
      </c>
      <c r="N249" s="259" t="s">
        <v>15552</v>
      </c>
      <c r="O249" s="266" t="str">
        <f t="shared" ca="1" si="12"/>
        <v>0 tahun, 7 bulan, 0 hari</v>
      </c>
      <c r="P249" s="331">
        <f t="shared" ca="1" si="13"/>
        <v>214</v>
      </c>
    </row>
    <row r="250" spans="1:16" ht="40.799999999999997" x14ac:dyDescent="0.7">
      <c r="A250" s="259">
        <v>249</v>
      </c>
      <c r="B250" s="269" t="s">
        <v>12804</v>
      </c>
      <c r="C250" s="261">
        <v>46090</v>
      </c>
      <c r="D250" s="262" t="s">
        <v>12578</v>
      </c>
      <c r="E250" s="281" t="s">
        <v>9363</v>
      </c>
      <c r="F250" s="264"/>
      <c r="G250" s="263"/>
      <c r="H250" s="260" t="s">
        <v>5985</v>
      </c>
      <c r="I250" s="260" t="s">
        <v>5985</v>
      </c>
      <c r="J250" s="260" t="s">
        <v>12621</v>
      </c>
      <c r="K250" s="260" t="s">
        <v>16672</v>
      </c>
      <c r="L250" s="259" t="s">
        <v>1308</v>
      </c>
      <c r="M250" s="260" t="s">
        <v>1072</v>
      </c>
      <c r="N250" s="260" t="s">
        <v>1191</v>
      </c>
      <c r="O250" s="266" t="str">
        <f t="shared" ca="1" si="12"/>
        <v>0 tahun, 7 bulan, 0 hari</v>
      </c>
      <c r="P250" s="331">
        <f t="shared" ca="1" si="13"/>
        <v>214</v>
      </c>
    </row>
    <row r="251" spans="1:16" ht="61.2" x14ac:dyDescent="0.7">
      <c r="A251" s="259">
        <v>250</v>
      </c>
      <c r="B251" s="269" t="s">
        <v>12805</v>
      </c>
      <c r="C251" s="261">
        <v>46090</v>
      </c>
      <c r="D251" s="262" t="s">
        <v>39</v>
      </c>
      <c r="E251" s="281" t="s">
        <v>12918</v>
      </c>
      <c r="F251" s="264"/>
      <c r="G251" s="263"/>
      <c r="H251" s="260" t="s">
        <v>5508</v>
      </c>
      <c r="I251" s="260" t="s">
        <v>5989</v>
      </c>
      <c r="J251" s="260" t="s">
        <v>9844</v>
      </c>
      <c r="K251" s="264" t="s">
        <v>16672</v>
      </c>
      <c r="L251" s="259" t="s">
        <v>1308</v>
      </c>
      <c r="M251" s="259" t="s">
        <v>10720</v>
      </c>
      <c r="N251" s="260" t="s">
        <v>1071</v>
      </c>
      <c r="O251" s="266" t="str">
        <f t="shared" ca="1" si="12"/>
        <v>0 tahun, 7 bulan, 0 hari</v>
      </c>
      <c r="P251" s="331">
        <f t="shared" ca="1" si="13"/>
        <v>214</v>
      </c>
    </row>
    <row r="252" spans="1:16" ht="122.4" x14ac:dyDescent="0.7">
      <c r="A252" s="259">
        <v>251</v>
      </c>
      <c r="B252" s="269" t="s">
        <v>12806</v>
      </c>
      <c r="C252" s="261">
        <v>46091</v>
      </c>
      <c r="D252" s="262" t="s">
        <v>39</v>
      </c>
      <c r="E252" s="281" t="s">
        <v>12919</v>
      </c>
      <c r="F252" s="264"/>
      <c r="G252" s="263" t="s">
        <v>16983</v>
      </c>
      <c r="H252" s="260" t="s">
        <v>5508</v>
      </c>
      <c r="I252" s="260" t="s">
        <v>7640</v>
      </c>
      <c r="J252" s="260" t="s">
        <v>12614</v>
      </c>
      <c r="K252" s="260" t="s">
        <v>16672</v>
      </c>
      <c r="L252" s="259" t="s">
        <v>1308</v>
      </c>
      <c r="M252" s="260" t="s">
        <v>11545</v>
      </c>
      <c r="N252" s="259" t="s">
        <v>8067</v>
      </c>
      <c r="O252" s="266" t="str">
        <f t="shared" ca="1" si="12"/>
        <v>0 tahun, 6 bulan, 29 hari</v>
      </c>
      <c r="P252" s="331">
        <f t="shared" ca="1" si="13"/>
        <v>213</v>
      </c>
    </row>
    <row r="253" spans="1:16" x14ac:dyDescent="0.7">
      <c r="A253" s="259">
        <v>252</v>
      </c>
      <c r="B253" s="269" t="s">
        <v>12807</v>
      </c>
      <c r="C253" s="261">
        <v>46091</v>
      </c>
      <c r="D253" s="262" t="s">
        <v>39</v>
      </c>
      <c r="E253" s="281" t="s">
        <v>12920</v>
      </c>
      <c r="F253" s="264"/>
      <c r="G253" s="263"/>
      <c r="H253" s="260" t="s">
        <v>5508</v>
      </c>
      <c r="I253" s="260" t="s">
        <v>5508</v>
      </c>
      <c r="J253" s="326" t="s">
        <v>12603</v>
      </c>
      <c r="K253" s="260" t="s">
        <v>16672</v>
      </c>
      <c r="L253" s="259" t="s">
        <v>1308</v>
      </c>
      <c r="M253" s="260" t="s">
        <v>1080</v>
      </c>
      <c r="N253" s="260" t="s">
        <v>9788</v>
      </c>
      <c r="O253" s="266" t="str">
        <f t="shared" ca="1" si="12"/>
        <v>0 tahun, 6 bulan, 29 hari</v>
      </c>
      <c r="P253" s="331">
        <f t="shared" ca="1" si="13"/>
        <v>213</v>
      </c>
    </row>
    <row r="254" spans="1:16" ht="40.799999999999997" x14ac:dyDescent="0.7">
      <c r="A254" s="259">
        <v>253</v>
      </c>
      <c r="B254" s="269" t="s">
        <v>12808</v>
      </c>
      <c r="C254" s="261">
        <v>46091</v>
      </c>
      <c r="D254" s="262" t="s">
        <v>39</v>
      </c>
      <c r="E254" s="281" t="s">
        <v>12921</v>
      </c>
      <c r="F254" s="264"/>
      <c r="G254" s="263"/>
      <c r="H254" s="260" t="s">
        <v>5508</v>
      </c>
      <c r="I254" s="260" t="s">
        <v>7640</v>
      </c>
      <c r="J254" s="260" t="s">
        <v>12852</v>
      </c>
      <c r="K254" s="260" t="s">
        <v>16672</v>
      </c>
      <c r="L254" s="259" t="s">
        <v>1308</v>
      </c>
      <c r="M254" s="260" t="s">
        <v>11545</v>
      </c>
      <c r="N254" s="260" t="s">
        <v>5604</v>
      </c>
      <c r="O254" s="266" t="str">
        <f t="shared" ca="1" si="12"/>
        <v>0 tahun, 6 bulan, 29 hari</v>
      </c>
      <c r="P254" s="331">
        <f t="shared" ca="1" si="13"/>
        <v>213</v>
      </c>
    </row>
    <row r="255" spans="1:16" ht="40.799999999999997" x14ac:dyDescent="0.7">
      <c r="A255" s="259">
        <v>254</v>
      </c>
      <c r="B255" s="269" t="s">
        <v>12809</v>
      </c>
      <c r="C255" s="261">
        <v>46091</v>
      </c>
      <c r="D255" s="262" t="s">
        <v>39</v>
      </c>
      <c r="E255" s="281" t="s">
        <v>12922</v>
      </c>
      <c r="F255" s="264"/>
      <c r="G255" s="263"/>
      <c r="H255" s="260" t="s">
        <v>5508</v>
      </c>
      <c r="I255" s="260" t="s">
        <v>5989</v>
      </c>
      <c r="J255" s="260" t="s">
        <v>9844</v>
      </c>
      <c r="K255" s="264" t="s">
        <v>16672</v>
      </c>
      <c r="L255" s="259" t="s">
        <v>1308</v>
      </c>
      <c r="M255" s="259" t="s">
        <v>10720</v>
      </c>
      <c r="N255" s="260" t="s">
        <v>1071</v>
      </c>
      <c r="O255" s="266" t="str">
        <f t="shared" ca="1" si="12"/>
        <v>0 tahun, 6 bulan, 29 hari</v>
      </c>
      <c r="P255" s="331">
        <f t="shared" ca="1" si="13"/>
        <v>213</v>
      </c>
    </row>
    <row r="256" spans="1:16" ht="40.799999999999997" x14ac:dyDescent="0.7">
      <c r="A256" s="259">
        <v>255</v>
      </c>
      <c r="B256" s="269" t="s">
        <v>12810</v>
      </c>
      <c r="C256" s="261">
        <v>46091</v>
      </c>
      <c r="D256" s="262" t="s">
        <v>6928</v>
      </c>
      <c r="E256" s="281" t="s">
        <v>12923</v>
      </c>
      <c r="F256" s="264"/>
      <c r="G256" s="263"/>
      <c r="H256" s="260" t="s">
        <v>5508</v>
      </c>
      <c r="I256" s="260" t="s">
        <v>5989</v>
      </c>
      <c r="J256" s="260" t="s">
        <v>9844</v>
      </c>
      <c r="K256" s="264" t="s">
        <v>16672</v>
      </c>
      <c r="L256" s="259" t="s">
        <v>1308</v>
      </c>
      <c r="M256" s="259" t="s">
        <v>10720</v>
      </c>
      <c r="N256" s="260" t="s">
        <v>1071</v>
      </c>
      <c r="O256" s="266" t="str">
        <f t="shared" ca="1" si="12"/>
        <v>0 tahun, 6 bulan, 29 hari</v>
      </c>
      <c r="P256" s="331">
        <f t="shared" ca="1" si="13"/>
        <v>213</v>
      </c>
    </row>
    <row r="257" spans="1:16" ht="40.799999999999997" x14ac:dyDescent="0.7">
      <c r="A257" s="259">
        <v>256</v>
      </c>
      <c r="B257" s="269" t="s">
        <v>12811</v>
      </c>
      <c r="C257" s="261">
        <v>46091</v>
      </c>
      <c r="D257" s="262" t="s">
        <v>39</v>
      </c>
      <c r="E257" s="281" t="s">
        <v>12924</v>
      </c>
      <c r="F257" s="264"/>
      <c r="G257" s="263"/>
      <c r="H257" s="260" t="s">
        <v>5508</v>
      </c>
      <c r="I257" s="260" t="s">
        <v>5989</v>
      </c>
      <c r="J257" s="260" t="s">
        <v>12613</v>
      </c>
      <c r="K257" s="260" t="s">
        <v>16672</v>
      </c>
      <c r="L257" s="259" t="s">
        <v>1308</v>
      </c>
      <c r="M257" s="260" t="s">
        <v>1175</v>
      </c>
      <c r="N257" s="260" t="s">
        <v>7484</v>
      </c>
      <c r="O257" s="266" t="str">
        <f t="shared" ca="1" si="12"/>
        <v>0 tahun, 6 bulan, 29 hari</v>
      </c>
      <c r="P257" s="331">
        <f t="shared" ca="1" si="13"/>
        <v>213</v>
      </c>
    </row>
    <row r="258" spans="1:16" ht="40.799999999999997" x14ac:dyDescent="0.7">
      <c r="A258" s="259">
        <v>257</v>
      </c>
      <c r="B258" s="269" t="s">
        <v>12812</v>
      </c>
      <c r="C258" s="261">
        <v>46091</v>
      </c>
      <c r="D258" s="262" t="s">
        <v>7223</v>
      </c>
      <c r="E258" s="281" t="s">
        <v>12925</v>
      </c>
      <c r="F258" s="264"/>
      <c r="G258" s="263"/>
      <c r="H258" s="260" t="s">
        <v>5508</v>
      </c>
      <c r="I258" s="260" t="s">
        <v>3200</v>
      </c>
      <c r="J258" s="260" t="s">
        <v>12613</v>
      </c>
      <c r="K258" s="260" t="s">
        <v>16672</v>
      </c>
      <c r="L258" s="259" t="s">
        <v>1308</v>
      </c>
      <c r="M258" s="260" t="s">
        <v>10661</v>
      </c>
      <c r="N258" s="259" t="s">
        <v>15552</v>
      </c>
      <c r="O258" s="266" t="str">
        <f t="shared" ca="1" si="12"/>
        <v>0 tahun, 6 bulan, 29 hari</v>
      </c>
      <c r="P258" s="331">
        <f t="shared" ca="1" si="13"/>
        <v>213</v>
      </c>
    </row>
    <row r="259" spans="1:16" ht="61.2" x14ac:dyDescent="0.7">
      <c r="A259" s="259">
        <v>258</v>
      </c>
      <c r="B259" s="269" t="s">
        <v>12813</v>
      </c>
      <c r="C259" s="261">
        <v>46091</v>
      </c>
      <c r="D259" s="262" t="s">
        <v>39</v>
      </c>
      <c r="E259" s="281" t="s">
        <v>12926</v>
      </c>
      <c r="F259" s="264"/>
      <c r="G259" s="263"/>
      <c r="H259" s="260" t="s">
        <v>5508</v>
      </c>
      <c r="I259" s="260" t="s">
        <v>5989</v>
      </c>
      <c r="J259" s="260" t="s">
        <v>9844</v>
      </c>
      <c r="K259" s="264" t="s">
        <v>16672</v>
      </c>
      <c r="L259" s="259" t="s">
        <v>1308</v>
      </c>
      <c r="M259" s="259" t="s">
        <v>10720</v>
      </c>
      <c r="N259" s="260" t="s">
        <v>1071</v>
      </c>
      <c r="O259" s="266" t="str">
        <f t="shared" ca="1" si="12"/>
        <v>0 tahun, 6 bulan, 29 hari</v>
      </c>
      <c r="P259" s="331">
        <f t="shared" ca="1" si="13"/>
        <v>213</v>
      </c>
    </row>
    <row r="260" spans="1:16" ht="81.599999999999994" x14ac:dyDescent="0.7">
      <c r="A260" s="259">
        <v>259</v>
      </c>
      <c r="B260" s="269" t="s">
        <v>12814</v>
      </c>
      <c r="C260" s="261">
        <v>46091</v>
      </c>
      <c r="D260" s="262" t="s">
        <v>12927</v>
      </c>
      <c r="E260" s="281" t="s">
        <v>12928</v>
      </c>
      <c r="F260" s="264"/>
      <c r="G260" s="263"/>
      <c r="H260" s="260" t="s">
        <v>5508</v>
      </c>
      <c r="I260" s="260" t="s">
        <v>3189</v>
      </c>
      <c r="J260" s="260" t="s">
        <v>12852</v>
      </c>
      <c r="K260" s="260" t="s">
        <v>16672</v>
      </c>
      <c r="L260" s="259" t="s">
        <v>1308</v>
      </c>
      <c r="M260" s="260" t="s">
        <v>12125</v>
      </c>
      <c r="N260" s="260" t="s">
        <v>7530</v>
      </c>
      <c r="O260" s="266" t="str">
        <f t="shared" ca="1" si="12"/>
        <v>0 tahun, 6 bulan, 29 hari</v>
      </c>
      <c r="P260" s="331">
        <f t="shared" ca="1" si="13"/>
        <v>213</v>
      </c>
    </row>
    <row r="261" spans="1:16" ht="40.799999999999997" x14ac:dyDescent="0.7">
      <c r="A261" s="259">
        <v>260</v>
      </c>
      <c r="B261" s="269" t="s">
        <v>12815</v>
      </c>
      <c r="C261" s="261">
        <v>46091</v>
      </c>
      <c r="D261" s="262" t="s">
        <v>12541</v>
      </c>
      <c r="E261" s="281" t="s">
        <v>12928</v>
      </c>
      <c r="F261" s="264"/>
      <c r="G261" s="263"/>
      <c r="H261" s="260" t="s">
        <v>5508</v>
      </c>
      <c r="I261" s="260" t="s">
        <v>3189</v>
      </c>
      <c r="J261" s="260" t="s">
        <v>12852</v>
      </c>
      <c r="K261" s="260" t="s">
        <v>16672</v>
      </c>
      <c r="L261" s="259" t="s">
        <v>1308</v>
      </c>
      <c r="M261" s="260" t="s">
        <v>12125</v>
      </c>
      <c r="N261" s="260" t="s">
        <v>7530</v>
      </c>
      <c r="O261" s="266" t="str">
        <f t="shared" ca="1" si="12"/>
        <v>0 tahun, 6 bulan, 29 hari</v>
      </c>
      <c r="P261" s="331">
        <f t="shared" ca="1" si="13"/>
        <v>213</v>
      </c>
    </row>
    <row r="262" spans="1:16" ht="61.2" x14ac:dyDescent="0.7">
      <c r="A262" s="259">
        <v>261</v>
      </c>
      <c r="B262" s="269" t="s">
        <v>12816</v>
      </c>
      <c r="C262" s="261">
        <v>46091</v>
      </c>
      <c r="D262" s="262" t="s">
        <v>39</v>
      </c>
      <c r="E262" s="281" t="s">
        <v>12929</v>
      </c>
      <c r="F262" s="264"/>
      <c r="G262" s="263" t="s">
        <v>15371</v>
      </c>
      <c r="H262" s="260" t="s">
        <v>5508</v>
      </c>
      <c r="I262" s="260" t="s">
        <v>3200</v>
      </c>
      <c r="J262" s="262" t="s">
        <v>12612</v>
      </c>
      <c r="K262" s="260" t="s">
        <v>16672</v>
      </c>
      <c r="L262" s="259" t="s">
        <v>1308</v>
      </c>
      <c r="M262" s="260" t="s">
        <v>10661</v>
      </c>
      <c r="N262" s="259" t="s">
        <v>15552</v>
      </c>
      <c r="O262" s="266" t="str">
        <f t="shared" ca="1" si="12"/>
        <v>0 tahun, 6 bulan, 29 hari</v>
      </c>
      <c r="P262" s="331">
        <f t="shared" ca="1" si="13"/>
        <v>213</v>
      </c>
    </row>
    <row r="263" spans="1:16" x14ac:dyDescent="0.7">
      <c r="A263" s="259">
        <v>262</v>
      </c>
      <c r="B263" s="269" t="s">
        <v>12817</v>
      </c>
      <c r="C263" s="261">
        <v>46092</v>
      </c>
      <c r="D263" s="262" t="s">
        <v>39</v>
      </c>
      <c r="E263" s="281" t="s">
        <v>12930</v>
      </c>
      <c r="F263" s="264"/>
      <c r="G263" s="263"/>
      <c r="H263" s="260" t="s">
        <v>5508</v>
      </c>
      <c r="I263" s="260" t="s">
        <v>5508</v>
      </c>
      <c r="J263" s="260" t="s">
        <v>12614</v>
      </c>
      <c r="K263" s="260" t="s">
        <v>16672</v>
      </c>
      <c r="L263" s="259" t="s">
        <v>1308</v>
      </c>
      <c r="M263" s="260" t="s">
        <v>1080</v>
      </c>
      <c r="N263" s="260" t="s">
        <v>9788</v>
      </c>
      <c r="O263" s="266" t="str">
        <f t="shared" ca="1" si="12"/>
        <v>0 tahun, 6 bulan, 28 hari</v>
      </c>
      <c r="P263" s="331">
        <f t="shared" ca="1" si="13"/>
        <v>212</v>
      </c>
    </row>
    <row r="264" spans="1:16" ht="40.799999999999997" x14ac:dyDescent="0.7">
      <c r="A264" s="259">
        <v>263</v>
      </c>
      <c r="B264" s="269" t="s">
        <v>12818</v>
      </c>
      <c r="C264" s="261">
        <v>46092</v>
      </c>
      <c r="D264" s="262" t="s">
        <v>39</v>
      </c>
      <c r="E264" s="281" t="s">
        <v>12931</v>
      </c>
      <c r="F264" s="264"/>
      <c r="G264" s="263"/>
      <c r="H264" s="260" t="s">
        <v>5508</v>
      </c>
      <c r="I264" s="260" t="s">
        <v>7640</v>
      </c>
      <c r="J264" s="260" t="s">
        <v>12614</v>
      </c>
      <c r="K264" s="260" t="s">
        <v>16672</v>
      </c>
      <c r="L264" s="259" t="s">
        <v>1308</v>
      </c>
      <c r="M264" s="260" t="s">
        <v>11545</v>
      </c>
      <c r="N264" s="259" t="s">
        <v>8067</v>
      </c>
      <c r="O264" s="266" t="str">
        <f t="shared" ca="1" si="12"/>
        <v>0 tahun, 6 bulan, 28 hari</v>
      </c>
      <c r="P264" s="331">
        <f t="shared" ca="1" si="13"/>
        <v>212</v>
      </c>
    </row>
    <row r="265" spans="1:16" ht="40.799999999999997" x14ac:dyDescent="0.7">
      <c r="A265" s="259">
        <v>264</v>
      </c>
      <c r="B265" s="269" t="s">
        <v>12819</v>
      </c>
      <c r="C265" s="261">
        <v>46092</v>
      </c>
      <c r="D265" s="262" t="s">
        <v>39</v>
      </c>
      <c r="E265" s="281" t="s">
        <v>12932</v>
      </c>
      <c r="F265" s="264"/>
      <c r="G265" s="263"/>
      <c r="H265" s="260" t="s">
        <v>5508</v>
      </c>
      <c r="I265" s="260" t="s">
        <v>5990</v>
      </c>
      <c r="J265" s="260" t="s">
        <v>12614</v>
      </c>
      <c r="K265" s="260" t="s">
        <v>16672</v>
      </c>
      <c r="L265" s="259" t="s">
        <v>1308</v>
      </c>
      <c r="M265" s="260" t="s">
        <v>11545</v>
      </c>
      <c r="N265" s="260" t="s">
        <v>5481</v>
      </c>
      <c r="O265" s="266" t="str">
        <f t="shared" ca="1" si="12"/>
        <v>0 tahun, 6 bulan, 28 hari</v>
      </c>
      <c r="P265" s="331">
        <f t="shared" ca="1" si="13"/>
        <v>212</v>
      </c>
    </row>
    <row r="266" spans="1:16" x14ac:dyDescent="0.7">
      <c r="A266" s="259">
        <v>265</v>
      </c>
      <c r="B266" s="269" t="s">
        <v>12820</v>
      </c>
      <c r="C266" s="261">
        <v>46092</v>
      </c>
      <c r="D266" s="262" t="s">
        <v>39</v>
      </c>
      <c r="E266" s="281" t="s">
        <v>12933</v>
      </c>
      <c r="F266" s="264"/>
      <c r="G266" s="263"/>
      <c r="H266" s="260" t="s">
        <v>5508</v>
      </c>
      <c r="I266" s="260" t="s">
        <v>5990</v>
      </c>
      <c r="J266" s="260" t="s">
        <v>12614</v>
      </c>
      <c r="K266" s="260" t="s">
        <v>16672</v>
      </c>
      <c r="L266" s="259" t="s">
        <v>1308</v>
      </c>
      <c r="M266" s="260" t="s">
        <v>11545</v>
      </c>
      <c r="N266" s="260" t="s">
        <v>5481</v>
      </c>
      <c r="O266" s="266" t="str">
        <f t="shared" ca="1" si="12"/>
        <v>0 tahun, 6 bulan, 28 hari</v>
      </c>
      <c r="P266" s="331">
        <f t="shared" ca="1" si="13"/>
        <v>212</v>
      </c>
    </row>
    <row r="267" spans="1:16" x14ac:dyDescent="0.7">
      <c r="A267" s="259">
        <v>266</v>
      </c>
      <c r="B267" s="269" t="s">
        <v>12821</v>
      </c>
      <c r="C267" s="261">
        <v>46092</v>
      </c>
      <c r="D267" s="262" t="s">
        <v>39</v>
      </c>
      <c r="E267" s="281" t="s">
        <v>12934</v>
      </c>
      <c r="F267" s="264"/>
      <c r="G267" s="263"/>
      <c r="H267" s="260" t="s">
        <v>5508</v>
      </c>
      <c r="I267" s="260" t="s">
        <v>5990</v>
      </c>
      <c r="J267" s="260" t="s">
        <v>12614</v>
      </c>
      <c r="K267" s="260" t="s">
        <v>16672</v>
      </c>
      <c r="L267" s="259" t="s">
        <v>1308</v>
      </c>
      <c r="M267" s="260" t="s">
        <v>11545</v>
      </c>
      <c r="N267" s="260" t="s">
        <v>5481</v>
      </c>
      <c r="O267" s="266" t="str">
        <f t="shared" ca="1" si="12"/>
        <v>0 tahun, 6 bulan, 28 hari</v>
      </c>
      <c r="P267" s="331">
        <f t="shared" ca="1" si="13"/>
        <v>212</v>
      </c>
    </row>
    <row r="268" spans="1:16" ht="102" x14ac:dyDescent="0.7">
      <c r="A268" s="259">
        <v>267</v>
      </c>
      <c r="B268" s="269" t="s">
        <v>12822</v>
      </c>
      <c r="C268" s="261">
        <v>46092</v>
      </c>
      <c r="D268" s="262" t="s">
        <v>39</v>
      </c>
      <c r="E268" s="281" t="s">
        <v>12935</v>
      </c>
      <c r="F268" s="264"/>
      <c r="G268" s="263" t="s">
        <v>16984</v>
      </c>
      <c r="H268" s="260" t="s">
        <v>5508</v>
      </c>
      <c r="I268" s="260" t="s">
        <v>7640</v>
      </c>
      <c r="J268" s="260" t="s">
        <v>12614</v>
      </c>
      <c r="K268" s="260" t="s">
        <v>16672</v>
      </c>
      <c r="L268" s="259" t="s">
        <v>1308</v>
      </c>
      <c r="M268" s="260" t="s">
        <v>11545</v>
      </c>
      <c r="N268" s="260" t="s">
        <v>5604</v>
      </c>
      <c r="O268" s="266" t="str">
        <f t="shared" ca="1" si="12"/>
        <v>0 tahun, 6 bulan, 28 hari</v>
      </c>
      <c r="P268" s="331">
        <f t="shared" ca="1" si="13"/>
        <v>212</v>
      </c>
    </row>
    <row r="269" spans="1:16" ht="40.799999999999997" x14ac:dyDescent="0.7">
      <c r="A269" s="259">
        <v>268</v>
      </c>
      <c r="B269" s="269" t="s">
        <v>12823</v>
      </c>
      <c r="C269" s="261">
        <v>46092</v>
      </c>
      <c r="D269" s="262" t="s">
        <v>39</v>
      </c>
      <c r="E269" s="281" t="s">
        <v>12936</v>
      </c>
      <c r="F269" s="264"/>
      <c r="G269" s="263"/>
      <c r="H269" s="260" t="s">
        <v>5508</v>
      </c>
      <c r="I269" s="260" t="s">
        <v>5989</v>
      </c>
      <c r="J269" s="260" t="s">
        <v>12614</v>
      </c>
      <c r="K269" s="260" t="s">
        <v>16672</v>
      </c>
      <c r="L269" s="259" t="s">
        <v>1308</v>
      </c>
      <c r="M269" s="260" t="s">
        <v>11545</v>
      </c>
      <c r="N269" s="260" t="s">
        <v>5604</v>
      </c>
      <c r="O269" s="266" t="str">
        <f t="shared" ca="1" si="12"/>
        <v>0 tahun, 6 bulan, 28 hari</v>
      </c>
      <c r="P269" s="331">
        <f t="shared" ca="1" si="13"/>
        <v>212</v>
      </c>
    </row>
    <row r="270" spans="1:16" ht="40.799999999999997" x14ac:dyDescent="0.7">
      <c r="A270" s="259">
        <v>269</v>
      </c>
      <c r="B270" s="269" t="s">
        <v>12824</v>
      </c>
      <c r="C270" s="261">
        <v>46092</v>
      </c>
      <c r="D270" s="262" t="s">
        <v>39</v>
      </c>
      <c r="E270" s="281" t="s">
        <v>12937</v>
      </c>
      <c r="F270" s="264"/>
      <c r="G270" s="263"/>
      <c r="H270" s="260" t="s">
        <v>5508</v>
      </c>
      <c r="I270" s="260" t="s">
        <v>5508</v>
      </c>
      <c r="J270" s="260" t="s">
        <v>12601</v>
      </c>
      <c r="K270" s="260" t="s">
        <v>16672</v>
      </c>
      <c r="L270" s="259" t="s">
        <v>1308</v>
      </c>
      <c r="M270" s="260" t="s">
        <v>1080</v>
      </c>
      <c r="N270" s="260" t="s">
        <v>9788</v>
      </c>
      <c r="O270" s="266" t="str">
        <f t="shared" ca="1" si="12"/>
        <v>0 tahun, 6 bulan, 28 hari</v>
      </c>
      <c r="P270" s="331">
        <f t="shared" ca="1" si="13"/>
        <v>212</v>
      </c>
    </row>
    <row r="271" spans="1:16" x14ac:dyDescent="0.7">
      <c r="A271" s="259">
        <v>270</v>
      </c>
      <c r="B271" s="269" t="s">
        <v>12825</v>
      </c>
      <c r="C271" s="261">
        <v>46092</v>
      </c>
      <c r="D271" s="262" t="s">
        <v>10899</v>
      </c>
      <c r="E271" s="281" t="s">
        <v>12938</v>
      </c>
      <c r="F271" s="264"/>
      <c r="G271" s="263"/>
      <c r="H271" s="260" t="s">
        <v>5508</v>
      </c>
      <c r="I271" s="260" t="s">
        <v>5989</v>
      </c>
      <c r="J271" s="260" t="s">
        <v>12614</v>
      </c>
      <c r="K271" s="260" t="s">
        <v>16672</v>
      </c>
      <c r="L271" s="259" t="s">
        <v>1308</v>
      </c>
      <c r="M271" s="260" t="s">
        <v>10515</v>
      </c>
      <c r="N271" s="260" t="s">
        <v>10488</v>
      </c>
      <c r="O271" s="266" t="str">
        <f t="shared" ca="1" si="12"/>
        <v>0 tahun, 6 bulan, 28 hari</v>
      </c>
      <c r="P271" s="331">
        <f t="shared" ca="1" si="13"/>
        <v>212</v>
      </c>
    </row>
    <row r="272" spans="1:16" ht="40.799999999999997" x14ac:dyDescent="0.7">
      <c r="A272" s="259">
        <v>271</v>
      </c>
      <c r="B272" s="269" t="s">
        <v>12826</v>
      </c>
      <c r="C272" s="261">
        <v>46092</v>
      </c>
      <c r="D272" s="262" t="s">
        <v>39</v>
      </c>
      <c r="E272" s="281" t="s">
        <v>12939</v>
      </c>
      <c r="F272" s="264"/>
      <c r="G272" s="263"/>
      <c r="H272" s="260" t="s">
        <v>5508</v>
      </c>
      <c r="I272" s="260" t="s">
        <v>3200</v>
      </c>
      <c r="J272" s="262" t="s">
        <v>12612</v>
      </c>
      <c r="K272" s="260" t="s">
        <v>16672</v>
      </c>
      <c r="L272" s="259" t="s">
        <v>1308</v>
      </c>
      <c r="M272" s="260" t="s">
        <v>1080</v>
      </c>
      <c r="N272" s="260" t="s">
        <v>9788</v>
      </c>
      <c r="O272" s="266" t="str">
        <f t="shared" ca="1" si="12"/>
        <v>0 tahun, 6 bulan, 28 hari</v>
      </c>
      <c r="P272" s="331">
        <f t="shared" ca="1" si="13"/>
        <v>212</v>
      </c>
    </row>
    <row r="273" spans="1:16" ht="61.2" x14ac:dyDescent="0.7">
      <c r="A273" s="259">
        <v>272</v>
      </c>
      <c r="B273" s="269" t="s">
        <v>12827</v>
      </c>
      <c r="C273" s="261">
        <v>46092</v>
      </c>
      <c r="D273" s="262" t="s">
        <v>39</v>
      </c>
      <c r="E273" s="281" t="s">
        <v>12940</v>
      </c>
      <c r="F273" s="264"/>
      <c r="G273" s="263"/>
      <c r="H273" s="260" t="s">
        <v>5508</v>
      </c>
      <c r="I273" s="260" t="s">
        <v>5989</v>
      </c>
      <c r="J273" s="260" t="s">
        <v>9844</v>
      </c>
      <c r="K273" s="264" t="s">
        <v>16672</v>
      </c>
      <c r="L273" s="259" t="s">
        <v>1308</v>
      </c>
      <c r="M273" s="259" t="s">
        <v>10720</v>
      </c>
      <c r="N273" s="260" t="s">
        <v>1071</v>
      </c>
      <c r="O273" s="266" t="str">
        <f t="shared" ca="1" si="12"/>
        <v>0 tahun, 6 bulan, 28 hari</v>
      </c>
      <c r="P273" s="331">
        <f t="shared" ca="1" si="13"/>
        <v>212</v>
      </c>
    </row>
    <row r="274" spans="1:16" ht="40.799999999999997" x14ac:dyDescent="0.7">
      <c r="A274" s="259">
        <v>273</v>
      </c>
      <c r="B274" s="269" t="s">
        <v>12828</v>
      </c>
      <c r="C274" s="261">
        <v>46093</v>
      </c>
      <c r="D274" s="262" t="s">
        <v>39</v>
      </c>
      <c r="E274" s="281" t="s">
        <v>12941</v>
      </c>
      <c r="F274" s="264"/>
      <c r="G274" s="263"/>
      <c r="H274" s="260" t="s">
        <v>5508</v>
      </c>
      <c r="I274" s="260" t="s">
        <v>5989</v>
      </c>
      <c r="J274" s="260" t="s">
        <v>12614</v>
      </c>
      <c r="K274" s="260" t="s">
        <v>16672</v>
      </c>
      <c r="L274" s="259" t="s">
        <v>1308</v>
      </c>
      <c r="M274" s="260" t="s">
        <v>10515</v>
      </c>
      <c r="N274" s="260" t="s">
        <v>10488</v>
      </c>
      <c r="O274" s="266" t="str">
        <f t="shared" ca="1" si="12"/>
        <v>0 tahun, 6 bulan, 27 hari</v>
      </c>
      <c r="P274" s="331">
        <f t="shared" ca="1" si="13"/>
        <v>211</v>
      </c>
    </row>
    <row r="275" spans="1:16" ht="61.2" x14ac:dyDescent="0.7">
      <c r="A275" s="259">
        <v>274</v>
      </c>
      <c r="B275" s="269" t="s">
        <v>13035</v>
      </c>
      <c r="C275" s="261">
        <v>46093</v>
      </c>
      <c r="D275" s="262" t="s">
        <v>39</v>
      </c>
      <c r="E275" s="281" t="s">
        <v>13284</v>
      </c>
      <c r="F275" s="264"/>
      <c r="G275" s="263"/>
      <c r="H275" s="260" t="s">
        <v>5508</v>
      </c>
      <c r="I275" s="260" t="s">
        <v>5989</v>
      </c>
      <c r="J275" s="260" t="s">
        <v>9844</v>
      </c>
      <c r="K275" s="264" t="s">
        <v>16672</v>
      </c>
      <c r="L275" s="259" t="s">
        <v>1308</v>
      </c>
      <c r="M275" s="259" t="s">
        <v>10720</v>
      </c>
      <c r="N275" s="260" t="s">
        <v>1071</v>
      </c>
      <c r="O275" s="266" t="str">
        <f t="shared" ref="O275:O276" ca="1" si="14">DATEDIF(C275,$R$1,"Y")&amp;" tahun, "&amp;DATEDIF(C275,$R$1,"YM")&amp;" bulan, "&amp;DATEDIF(C275,$R$1,"MD")&amp;" hari"</f>
        <v>0 tahun, 6 bulan, 27 hari</v>
      </c>
      <c r="P275" s="331">
        <f t="shared" ref="P275:P276" ca="1" si="15">TODAY()-C275</f>
        <v>211</v>
      </c>
    </row>
    <row r="276" spans="1:16" x14ac:dyDescent="0.7">
      <c r="A276" s="259">
        <v>275</v>
      </c>
      <c r="B276" s="269" t="s">
        <v>13036</v>
      </c>
      <c r="C276" s="261">
        <v>46093</v>
      </c>
      <c r="D276" s="262" t="s">
        <v>39</v>
      </c>
      <c r="E276" s="281" t="s">
        <v>13285</v>
      </c>
      <c r="F276" s="264"/>
      <c r="G276" s="263"/>
      <c r="H276" s="260" t="s">
        <v>5508</v>
      </c>
      <c r="I276" s="260" t="s">
        <v>3191</v>
      </c>
      <c r="J276" s="260" t="s">
        <v>12614</v>
      </c>
      <c r="K276" s="260" t="s">
        <v>16672</v>
      </c>
      <c r="L276" s="259" t="s">
        <v>1308</v>
      </c>
      <c r="M276" s="260" t="s">
        <v>11545</v>
      </c>
      <c r="N276" s="260" t="s">
        <v>11778</v>
      </c>
      <c r="O276" s="266" t="str">
        <f t="shared" ca="1" si="14"/>
        <v>0 tahun, 6 bulan, 27 hari</v>
      </c>
      <c r="P276" s="331">
        <f t="shared" ca="1" si="15"/>
        <v>211</v>
      </c>
    </row>
    <row r="277" spans="1:16" ht="40.799999999999997" x14ac:dyDescent="0.7">
      <c r="A277" s="259">
        <v>276</v>
      </c>
      <c r="B277" s="269" t="s">
        <v>13037</v>
      </c>
      <c r="C277" s="261">
        <v>46094</v>
      </c>
      <c r="D277" s="262" t="s">
        <v>39</v>
      </c>
      <c r="E277" s="281" t="s">
        <v>13286</v>
      </c>
      <c r="F277" s="264"/>
      <c r="G277" s="263"/>
      <c r="H277" s="260" t="s">
        <v>5508</v>
      </c>
      <c r="I277" s="260" t="s">
        <v>5990</v>
      </c>
      <c r="J277" s="260" t="s">
        <v>12613</v>
      </c>
      <c r="K277" s="260" t="s">
        <v>16672</v>
      </c>
      <c r="L277" s="259" t="s">
        <v>1308</v>
      </c>
      <c r="M277" s="260" t="s">
        <v>11545</v>
      </c>
      <c r="N277" s="260" t="s">
        <v>5481</v>
      </c>
      <c r="O277" s="266" t="str">
        <f t="shared" ref="O277:O339" ca="1" si="16">DATEDIF(C277,$R$1,"Y")&amp;" tahun, "&amp;DATEDIF(C277,$R$1,"YM")&amp;" bulan, "&amp;DATEDIF(C277,$R$1,"MD")&amp;" hari"</f>
        <v>0 tahun, 6 bulan, 26 hari</v>
      </c>
      <c r="P277" s="331">
        <f t="shared" ref="P277:P339" ca="1" si="17">TODAY()-C277</f>
        <v>210</v>
      </c>
    </row>
    <row r="278" spans="1:16" ht="40.799999999999997" x14ac:dyDescent="0.7">
      <c r="A278" s="259">
        <v>277</v>
      </c>
      <c r="B278" s="269" t="s">
        <v>13038</v>
      </c>
      <c r="C278" s="261">
        <v>46094</v>
      </c>
      <c r="D278" s="262" t="s">
        <v>39</v>
      </c>
      <c r="E278" s="281" t="s">
        <v>13287</v>
      </c>
      <c r="F278" s="264"/>
      <c r="G278" s="263"/>
      <c r="H278" s="260" t="s">
        <v>5508</v>
      </c>
      <c r="I278" s="260" t="s">
        <v>5989</v>
      </c>
      <c r="J278" s="260" t="s">
        <v>9844</v>
      </c>
      <c r="K278" s="264" t="s">
        <v>16672</v>
      </c>
      <c r="L278" s="259" t="s">
        <v>1308</v>
      </c>
      <c r="M278" s="259" t="s">
        <v>10720</v>
      </c>
      <c r="N278" s="260" t="s">
        <v>1071</v>
      </c>
      <c r="O278" s="266" t="str">
        <f t="shared" ca="1" si="16"/>
        <v>0 tahun, 6 bulan, 26 hari</v>
      </c>
      <c r="P278" s="331">
        <f t="shared" ca="1" si="17"/>
        <v>210</v>
      </c>
    </row>
    <row r="279" spans="1:16" ht="265.2" x14ac:dyDescent="0.7">
      <c r="A279" s="259">
        <v>278</v>
      </c>
      <c r="B279" s="269" t="s">
        <v>13039</v>
      </c>
      <c r="C279" s="261">
        <v>46094</v>
      </c>
      <c r="D279" s="262" t="s">
        <v>39</v>
      </c>
      <c r="E279" s="281" t="s">
        <v>13288</v>
      </c>
      <c r="F279" s="264"/>
      <c r="G279" s="263" t="s">
        <v>16985</v>
      </c>
      <c r="H279" s="260" t="s">
        <v>5508</v>
      </c>
      <c r="I279" s="260" t="s">
        <v>3200</v>
      </c>
      <c r="J279" s="262" t="s">
        <v>12612</v>
      </c>
      <c r="K279" s="260" t="s">
        <v>16672</v>
      </c>
      <c r="L279" s="259" t="s">
        <v>1308</v>
      </c>
      <c r="M279" s="260" t="s">
        <v>1175</v>
      </c>
      <c r="N279" s="260" t="s">
        <v>1176</v>
      </c>
      <c r="O279" s="266" t="str">
        <f t="shared" ca="1" si="16"/>
        <v>0 tahun, 6 bulan, 26 hari</v>
      </c>
      <c r="P279" s="331">
        <f t="shared" ca="1" si="17"/>
        <v>210</v>
      </c>
    </row>
    <row r="280" spans="1:16" ht="40.799999999999997" x14ac:dyDescent="0.7">
      <c r="A280" s="259">
        <v>279</v>
      </c>
      <c r="B280" s="269" t="s">
        <v>13040</v>
      </c>
      <c r="C280" s="261">
        <v>46094</v>
      </c>
      <c r="D280" s="262" t="s">
        <v>39</v>
      </c>
      <c r="E280" s="281" t="s">
        <v>13289</v>
      </c>
      <c r="F280" s="264"/>
      <c r="G280" s="263"/>
      <c r="H280" s="260" t="s">
        <v>5508</v>
      </c>
      <c r="I280" s="260" t="s">
        <v>5989</v>
      </c>
      <c r="J280" s="260" t="s">
        <v>12852</v>
      </c>
      <c r="K280" s="260" t="s">
        <v>16672</v>
      </c>
      <c r="L280" s="259" t="s">
        <v>1308</v>
      </c>
      <c r="M280" s="260" t="s">
        <v>10300</v>
      </c>
      <c r="N280" s="260" t="s">
        <v>12900</v>
      </c>
      <c r="O280" s="266" t="str">
        <f t="shared" ca="1" si="16"/>
        <v>0 tahun, 6 bulan, 26 hari</v>
      </c>
      <c r="P280" s="331">
        <f t="shared" ca="1" si="17"/>
        <v>210</v>
      </c>
    </row>
    <row r="281" spans="1:16" ht="61.2" x14ac:dyDescent="0.7">
      <c r="A281" s="259">
        <v>280</v>
      </c>
      <c r="B281" s="269" t="s">
        <v>13041</v>
      </c>
      <c r="C281" s="261">
        <v>46094</v>
      </c>
      <c r="D281" s="262" t="s">
        <v>39</v>
      </c>
      <c r="E281" s="281" t="s">
        <v>13290</v>
      </c>
      <c r="F281" s="264"/>
      <c r="G281" s="263"/>
      <c r="H281" s="260" t="s">
        <v>5508</v>
      </c>
      <c r="I281" s="260" t="s">
        <v>5989</v>
      </c>
      <c r="J281" s="260" t="s">
        <v>9844</v>
      </c>
      <c r="K281" s="264" t="s">
        <v>16672</v>
      </c>
      <c r="L281" s="259" t="s">
        <v>1308</v>
      </c>
      <c r="M281" s="259" t="s">
        <v>10720</v>
      </c>
      <c r="N281" s="260" t="s">
        <v>1071</v>
      </c>
      <c r="O281" s="266" t="str">
        <f t="shared" ca="1" si="16"/>
        <v>0 tahun, 6 bulan, 26 hari</v>
      </c>
      <c r="P281" s="331">
        <f t="shared" ca="1" si="17"/>
        <v>210</v>
      </c>
    </row>
    <row r="282" spans="1:16" ht="40.799999999999997" x14ac:dyDescent="0.7">
      <c r="A282" s="259">
        <v>281</v>
      </c>
      <c r="B282" s="269" t="s">
        <v>13042</v>
      </c>
      <c r="C282" s="261">
        <v>46094</v>
      </c>
      <c r="D282" s="262" t="s">
        <v>39</v>
      </c>
      <c r="E282" s="281" t="s">
        <v>13291</v>
      </c>
      <c r="F282" s="264"/>
      <c r="G282" s="263"/>
      <c r="H282" s="260" t="s">
        <v>5508</v>
      </c>
      <c r="I282" s="260" t="s">
        <v>3189</v>
      </c>
      <c r="J282" s="260" t="s">
        <v>12614</v>
      </c>
      <c r="K282" s="260" t="s">
        <v>16672</v>
      </c>
      <c r="L282" s="259" t="s">
        <v>1308</v>
      </c>
      <c r="M282" s="260" t="s">
        <v>11545</v>
      </c>
      <c r="N282" s="260" t="s">
        <v>5604</v>
      </c>
      <c r="O282" s="266" t="str">
        <f t="shared" ca="1" si="16"/>
        <v>0 tahun, 6 bulan, 26 hari</v>
      </c>
      <c r="P282" s="331">
        <f t="shared" ca="1" si="17"/>
        <v>210</v>
      </c>
    </row>
    <row r="283" spans="1:16" x14ac:dyDescent="0.7">
      <c r="A283" s="259">
        <v>282</v>
      </c>
      <c r="B283" s="269" t="s">
        <v>13043</v>
      </c>
      <c r="C283" s="261">
        <v>46094</v>
      </c>
      <c r="D283" s="262" t="s">
        <v>39</v>
      </c>
      <c r="E283" s="281" t="s">
        <v>13292</v>
      </c>
      <c r="F283" s="264"/>
      <c r="G283" s="263"/>
      <c r="H283" s="260" t="s">
        <v>5508</v>
      </c>
      <c r="I283" s="260" t="s">
        <v>5990</v>
      </c>
      <c r="J283" s="260" t="s">
        <v>12614</v>
      </c>
      <c r="K283" s="264" t="s">
        <v>16672</v>
      </c>
      <c r="L283" s="315" t="s">
        <v>1305</v>
      </c>
      <c r="M283" s="260" t="s">
        <v>13293</v>
      </c>
      <c r="N283" s="260" t="s">
        <v>13294</v>
      </c>
      <c r="O283" s="266" t="str">
        <f t="shared" ca="1" si="16"/>
        <v>0 tahun, 6 bulan, 26 hari</v>
      </c>
      <c r="P283" s="331">
        <f t="shared" ca="1" si="17"/>
        <v>210</v>
      </c>
    </row>
    <row r="284" spans="1:16" ht="61.2" x14ac:dyDescent="0.7">
      <c r="A284" s="259">
        <v>283</v>
      </c>
      <c r="B284" s="269" t="s">
        <v>13044</v>
      </c>
      <c r="C284" s="261">
        <v>46094</v>
      </c>
      <c r="D284" s="262" t="s">
        <v>39</v>
      </c>
      <c r="E284" s="281" t="s">
        <v>13295</v>
      </c>
      <c r="F284" s="264"/>
      <c r="G284" s="263" t="s">
        <v>16986</v>
      </c>
      <c r="H284" s="260" t="s">
        <v>5508</v>
      </c>
      <c r="I284" s="260" t="s">
        <v>5989</v>
      </c>
      <c r="J284" s="260" t="s">
        <v>12613</v>
      </c>
      <c r="K284" s="260" t="s">
        <v>16672</v>
      </c>
      <c r="L284" s="259" t="s">
        <v>1308</v>
      </c>
      <c r="M284" s="260" t="s">
        <v>1175</v>
      </c>
      <c r="N284" s="260" t="s">
        <v>7484</v>
      </c>
      <c r="O284" s="266" t="str">
        <f t="shared" ca="1" si="16"/>
        <v>0 tahun, 6 bulan, 26 hari</v>
      </c>
      <c r="P284" s="331">
        <f t="shared" ca="1" si="17"/>
        <v>210</v>
      </c>
    </row>
    <row r="285" spans="1:16" ht="102" x14ac:dyDescent="0.7">
      <c r="A285" s="259">
        <v>284</v>
      </c>
      <c r="B285" s="269" t="s">
        <v>13045</v>
      </c>
      <c r="C285" s="261">
        <v>46097</v>
      </c>
      <c r="D285" s="262" t="s">
        <v>39</v>
      </c>
      <c r="E285" s="281" t="s">
        <v>13296</v>
      </c>
      <c r="F285" s="264"/>
      <c r="G285" s="263" t="s">
        <v>16987</v>
      </c>
      <c r="H285" s="260" t="s">
        <v>5508</v>
      </c>
      <c r="I285" s="260" t="s">
        <v>5990</v>
      </c>
      <c r="J285" s="260" t="s">
        <v>12614</v>
      </c>
      <c r="K285" s="260" t="s">
        <v>16672</v>
      </c>
      <c r="L285" s="259" t="s">
        <v>1308</v>
      </c>
      <c r="M285" s="260" t="s">
        <v>11545</v>
      </c>
      <c r="N285" s="260" t="s">
        <v>5481</v>
      </c>
      <c r="O285" s="266" t="str">
        <f t="shared" ca="1" si="16"/>
        <v>0 tahun, 6 bulan, 23 hari</v>
      </c>
      <c r="P285" s="331">
        <f t="shared" ca="1" si="17"/>
        <v>207</v>
      </c>
    </row>
    <row r="286" spans="1:16" ht="40.799999999999997" x14ac:dyDescent="0.7">
      <c r="A286" s="259">
        <v>285</v>
      </c>
      <c r="B286" s="269" t="s">
        <v>13046</v>
      </c>
      <c r="C286" s="261">
        <v>46097</v>
      </c>
      <c r="D286" s="262" t="s">
        <v>39</v>
      </c>
      <c r="E286" s="281" t="s">
        <v>13297</v>
      </c>
      <c r="F286" s="264"/>
      <c r="G286" s="263"/>
      <c r="H286" s="260" t="s">
        <v>5508</v>
      </c>
      <c r="I286" s="260" t="s">
        <v>7640</v>
      </c>
      <c r="J286" s="260" t="s">
        <v>12613</v>
      </c>
      <c r="K286" s="260" t="s">
        <v>16672</v>
      </c>
      <c r="L286" s="259" t="s">
        <v>1308</v>
      </c>
      <c r="M286" s="260" t="s">
        <v>11545</v>
      </c>
      <c r="N286" s="259" t="s">
        <v>8067</v>
      </c>
      <c r="O286" s="266" t="str">
        <f t="shared" ca="1" si="16"/>
        <v>0 tahun, 6 bulan, 23 hari</v>
      </c>
      <c r="P286" s="331">
        <f t="shared" ca="1" si="17"/>
        <v>207</v>
      </c>
    </row>
    <row r="287" spans="1:16" ht="40.799999999999997" x14ac:dyDescent="0.7">
      <c r="A287" s="259">
        <v>286</v>
      </c>
      <c r="B287" s="269" t="s">
        <v>13047</v>
      </c>
      <c r="C287" s="261">
        <v>46097</v>
      </c>
      <c r="D287" s="262" t="s">
        <v>39</v>
      </c>
      <c r="E287" s="281" t="s">
        <v>8836</v>
      </c>
      <c r="F287" s="264"/>
      <c r="G287" s="263"/>
      <c r="H287" s="260" t="s">
        <v>5508</v>
      </c>
      <c r="I287" s="260" t="s">
        <v>5990</v>
      </c>
      <c r="J287" s="260" t="s">
        <v>12613</v>
      </c>
      <c r="K287" s="260" t="s">
        <v>16672</v>
      </c>
      <c r="L287" s="259" t="s">
        <v>1308</v>
      </c>
      <c r="M287" s="260" t="s">
        <v>11545</v>
      </c>
      <c r="N287" s="260" t="s">
        <v>5481</v>
      </c>
      <c r="O287" s="266" t="str">
        <f t="shared" ca="1" si="16"/>
        <v>0 tahun, 6 bulan, 23 hari</v>
      </c>
      <c r="P287" s="331">
        <f t="shared" ca="1" si="17"/>
        <v>207</v>
      </c>
    </row>
    <row r="288" spans="1:16" ht="40.799999999999997" x14ac:dyDescent="0.7">
      <c r="A288" s="259">
        <v>287</v>
      </c>
      <c r="B288" s="269" t="s">
        <v>13048</v>
      </c>
      <c r="C288" s="261">
        <v>46097</v>
      </c>
      <c r="D288" s="262" t="s">
        <v>13298</v>
      </c>
      <c r="E288" s="281" t="s">
        <v>12846</v>
      </c>
      <c r="F288" s="264"/>
      <c r="G288" s="263"/>
      <c r="H288" s="260" t="s">
        <v>5508</v>
      </c>
      <c r="I288" s="260" t="s">
        <v>5989</v>
      </c>
      <c r="J288" s="262" t="s">
        <v>12604</v>
      </c>
      <c r="K288" s="260" t="s">
        <v>16672</v>
      </c>
      <c r="L288" s="259" t="s">
        <v>1308</v>
      </c>
      <c r="M288" s="260" t="s">
        <v>10515</v>
      </c>
      <c r="N288" s="260" t="s">
        <v>10488</v>
      </c>
      <c r="O288" s="266" t="str">
        <f t="shared" ca="1" si="16"/>
        <v>0 tahun, 6 bulan, 23 hari</v>
      </c>
      <c r="P288" s="331">
        <f t="shared" ca="1" si="17"/>
        <v>207</v>
      </c>
    </row>
    <row r="289" spans="1:16" ht="40.799999999999997" x14ac:dyDescent="0.7">
      <c r="A289" s="259">
        <v>288</v>
      </c>
      <c r="B289" s="269" t="s">
        <v>13049</v>
      </c>
      <c r="C289" s="261">
        <v>46097</v>
      </c>
      <c r="D289" s="262" t="s">
        <v>13299</v>
      </c>
      <c r="E289" s="281" t="s">
        <v>13300</v>
      </c>
      <c r="F289" s="264"/>
      <c r="G289" s="263"/>
      <c r="H289" s="260" t="s">
        <v>5508</v>
      </c>
      <c r="I289" s="260" t="s">
        <v>5990</v>
      </c>
      <c r="J289" s="260" t="s">
        <v>3188</v>
      </c>
      <c r="K289" s="264" t="s">
        <v>16672</v>
      </c>
      <c r="L289" s="259" t="s">
        <v>1308</v>
      </c>
      <c r="M289" s="259" t="s">
        <v>1170</v>
      </c>
      <c r="N289" s="259" t="s">
        <v>13443</v>
      </c>
      <c r="O289" s="266" t="str">
        <f t="shared" ca="1" si="16"/>
        <v>0 tahun, 6 bulan, 23 hari</v>
      </c>
      <c r="P289" s="331">
        <f t="shared" ca="1" si="17"/>
        <v>207</v>
      </c>
    </row>
    <row r="290" spans="1:16" ht="61.2" x14ac:dyDescent="0.7">
      <c r="A290" s="259">
        <v>289</v>
      </c>
      <c r="B290" s="269" t="s">
        <v>13050</v>
      </c>
      <c r="C290" s="261">
        <v>46097</v>
      </c>
      <c r="D290" s="262" t="s">
        <v>39</v>
      </c>
      <c r="E290" s="281" t="s">
        <v>13301</v>
      </c>
      <c r="F290" s="264"/>
      <c r="G290" s="263" t="s">
        <v>15375</v>
      </c>
      <c r="H290" s="260" t="s">
        <v>5508</v>
      </c>
      <c r="I290" s="260" t="s">
        <v>5989</v>
      </c>
      <c r="J290" s="260" t="s">
        <v>1088</v>
      </c>
      <c r="K290" s="260" t="s">
        <v>16672</v>
      </c>
      <c r="L290" s="259" t="s">
        <v>1308</v>
      </c>
      <c r="M290" s="260" t="s">
        <v>1088</v>
      </c>
      <c r="N290" s="260" t="s">
        <v>1089</v>
      </c>
      <c r="O290" s="266" t="str">
        <f t="shared" ca="1" si="16"/>
        <v>0 tahun, 6 bulan, 23 hari</v>
      </c>
      <c r="P290" s="331">
        <f t="shared" ca="1" si="17"/>
        <v>207</v>
      </c>
    </row>
    <row r="291" spans="1:16" ht="81.599999999999994" x14ac:dyDescent="0.7">
      <c r="A291" s="259">
        <v>290</v>
      </c>
      <c r="B291" s="269" t="s">
        <v>13051</v>
      </c>
      <c r="C291" s="261">
        <v>46097</v>
      </c>
      <c r="D291" s="262" t="s">
        <v>39</v>
      </c>
      <c r="E291" s="281" t="s">
        <v>13302</v>
      </c>
      <c r="F291" s="264"/>
      <c r="G291" s="263" t="s">
        <v>15376</v>
      </c>
      <c r="H291" s="260" t="s">
        <v>5985</v>
      </c>
      <c r="I291" s="260" t="s">
        <v>5985</v>
      </c>
      <c r="J291" s="260" t="s">
        <v>1088</v>
      </c>
      <c r="K291" s="260" t="s">
        <v>16672</v>
      </c>
      <c r="L291" s="259" t="s">
        <v>1308</v>
      </c>
      <c r="M291" s="260" t="s">
        <v>13303</v>
      </c>
      <c r="N291" s="260" t="s">
        <v>1089</v>
      </c>
      <c r="O291" s="266" t="str">
        <f t="shared" ca="1" si="16"/>
        <v>0 tahun, 6 bulan, 23 hari</v>
      </c>
      <c r="P291" s="331">
        <f t="shared" ca="1" si="17"/>
        <v>207</v>
      </c>
    </row>
    <row r="292" spans="1:16" ht="61.2" x14ac:dyDescent="0.7">
      <c r="A292" s="259">
        <v>291</v>
      </c>
      <c r="B292" s="269" t="s">
        <v>13052</v>
      </c>
      <c r="C292" s="261">
        <v>46097</v>
      </c>
      <c r="D292" s="262" t="s">
        <v>39</v>
      </c>
      <c r="E292" s="281" t="s">
        <v>13304</v>
      </c>
      <c r="F292" s="264"/>
      <c r="G292" s="263" t="s">
        <v>15377</v>
      </c>
      <c r="H292" s="260" t="s">
        <v>1079</v>
      </c>
      <c r="I292" s="260" t="s">
        <v>5999</v>
      </c>
      <c r="J292" s="260" t="s">
        <v>1088</v>
      </c>
      <c r="K292" s="260" t="s">
        <v>16672</v>
      </c>
      <c r="L292" s="259" t="s">
        <v>1308</v>
      </c>
      <c r="M292" s="260" t="s">
        <v>1088</v>
      </c>
      <c r="N292" s="260" t="s">
        <v>1089</v>
      </c>
      <c r="O292" s="266" t="str">
        <f t="shared" ca="1" si="16"/>
        <v>0 tahun, 6 bulan, 23 hari</v>
      </c>
      <c r="P292" s="331">
        <f t="shared" ca="1" si="17"/>
        <v>207</v>
      </c>
    </row>
    <row r="293" spans="1:16" ht="61.2" x14ac:dyDescent="0.7">
      <c r="A293" s="259">
        <v>292</v>
      </c>
      <c r="B293" s="269" t="s">
        <v>13053</v>
      </c>
      <c r="C293" s="261">
        <v>46097</v>
      </c>
      <c r="D293" s="262" t="s">
        <v>39</v>
      </c>
      <c r="E293" s="281" t="s">
        <v>13305</v>
      </c>
      <c r="F293" s="264"/>
      <c r="G293" s="263"/>
      <c r="H293" s="260" t="s">
        <v>5508</v>
      </c>
      <c r="I293" s="260" t="s">
        <v>5989</v>
      </c>
      <c r="J293" s="260" t="s">
        <v>9844</v>
      </c>
      <c r="K293" s="264" t="s">
        <v>16672</v>
      </c>
      <c r="L293" s="259" t="s">
        <v>1308</v>
      </c>
      <c r="M293" s="259" t="s">
        <v>10720</v>
      </c>
      <c r="N293" s="260" t="s">
        <v>1071</v>
      </c>
      <c r="O293" s="266" t="str">
        <f t="shared" ca="1" si="16"/>
        <v>0 tahun, 6 bulan, 23 hari</v>
      </c>
      <c r="P293" s="331">
        <f t="shared" ca="1" si="17"/>
        <v>207</v>
      </c>
    </row>
    <row r="294" spans="1:16" ht="102" x14ac:dyDescent="0.7">
      <c r="A294" s="259">
        <v>293</v>
      </c>
      <c r="B294" s="269" t="s">
        <v>13054</v>
      </c>
      <c r="C294" s="261">
        <v>46098</v>
      </c>
      <c r="D294" s="262" t="s">
        <v>39</v>
      </c>
      <c r="E294" s="281" t="s">
        <v>13306</v>
      </c>
      <c r="F294" s="264"/>
      <c r="G294" s="263" t="s">
        <v>15378</v>
      </c>
      <c r="H294" s="260" t="s">
        <v>5508</v>
      </c>
      <c r="I294" s="260" t="s">
        <v>3191</v>
      </c>
      <c r="J294" s="260" t="s">
        <v>12614</v>
      </c>
      <c r="K294" s="260" t="s">
        <v>16672</v>
      </c>
      <c r="L294" s="259" t="s">
        <v>1308</v>
      </c>
      <c r="M294" s="260" t="s">
        <v>10515</v>
      </c>
      <c r="N294" s="260" t="s">
        <v>6866</v>
      </c>
      <c r="O294" s="266" t="str">
        <f t="shared" ca="1" si="16"/>
        <v>0 tahun, 6 bulan, 22 hari</v>
      </c>
      <c r="P294" s="331">
        <f t="shared" ca="1" si="17"/>
        <v>206</v>
      </c>
    </row>
    <row r="295" spans="1:16" ht="61.2" x14ac:dyDescent="0.7">
      <c r="A295" s="259">
        <v>294</v>
      </c>
      <c r="B295" s="269" t="s">
        <v>13055</v>
      </c>
      <c r="C295" s="261">
        <v>46098</v>
      </c>
      <c r="D295" s="262" t="s">
        <v>12379</v>
      </c>
      <c r="E295" s="281" t="s">
        <v>13307</v>
      </c>
      <c r="F295" s="264"/>
      <c r="G295" s="263"/>
      <c r="H295" s="260" t="s">
        <v>5985</v>
      </c>
      <c r="I295" s="260" t="s">
        <v>5985</v>
      </c>
      <c r="J295" s="262" t="s">
        <v>12604</v>
      </c>
      <c r="K295" s="260" t="s">
        <v>16672</v>
      </c>
      <c r="L295" s="259" t="s">
        <v>1308</v>
      </c>
      <c r="M295" s="260" t="s">
        <v>10300</v>
      </c>
      <c r="N295" s="260" t="s">
        <v>12900</v>
      </c>
      <c r="O295" s="266" t="str">
        <f t="shared" ca="1" si="16"/>
        <v>0 tahun, 6 bulan, 22 hari</v>
      </c>
      <c r="P295" s="331">
        <f t="shared" ca="1" si="17"/>
        <v>206</v>
      </c>
    </row>
    <row r="296" spans="1:16" ht="40.799999999999997" x14ac:dyDescent="0.7">
      <c r="A296" s="259">
        <v>295</v>
      </c>
      <c r="B296" s="269" t="s">
        <v>13056</v>
      </c>
      <c r="C296" s="261">
        <v>46098</v>
      </c>
      <c r="D296" s="262" t="s">
        <v>39</v>
      </c>
      <c r="E296" s="281" t="s">
        <v>13308</v>
      </c>
      <c r="F296" s="264"/>
      <c r="G296" s="263"/>
      <c r="H296" s="260" t="s">
        <v>5508</v>
      </c>
      <c r="I296" s="260" t="s">
        <v>7640</v>
      </c>
      <c r="J296" s="260" t="s">
        <v>12614</v>
      </c>
      <c r="K296" s="260" t="s">
        <v>16672</v>
      </c>
      <c r="L296" s="259" t="s">
        <v>1308</v>
      </c>
      <c r="M296" s="260" t="s">
        <v>10515</v>
      </c>
      <c r="N296" s="260" t="s">
        <v>10488</v>
      </c>
      <c r="O296" s="266" t="str">
        <f t="shared" ca="1" si="16"/>
        <v>0 tahun, 6 bulan, 22 hari</v>
      </c>
      <c r="P296" s="331">
        <f t="shared" ca="1" si="17"/>
        <v>206</v>
      </c>
    </row>
    <row r="297" spans="1:16" x14ac:dyDescent="0.7">
      <c r="A297" s="259">
        <v>296</v>
      </c>
      <c r="B297" s="269" t="s">
        <v>13057</v>
      </c>
      <c r="C297" s="261">
        <v>46098</v>
      </c>
      <c r="D297" s="262" t="s">
        <v>39</v>
      </c>
      <c r="E297" s="281"/>
      <c r="F297" s="264"/>
      <c r="G297" s="263"/>
      <c r="H297" s="260" t="s">
        <v>16672</v>
      </c>
      <c r="I297" s="260" t="s">
        <v>16672</v>
      </c>
      <c r="J297" s="260" t="s">
        <v>16672</v>
      </c>
      <c r="K297" s="260" t="s">
        <v>16672</v>
      </c>
      <c r="L297" s="259"/>
      <c r="M297" s="260"/>
      <c r="N297" s="260"/>
      <c r="O297" s="266" t="str">
        <f t="shared" ca="1" si="16"/>
        <v>0 tahun, 6 bulan, 22 hari</v>
      </c>
      <c r="P297" s="331">
        <f t="shared" ca="1" si="17"/>
        <v>206</v>
      </c>
    </row>
    <row r="298" spans="1:16" ht="40.799999999999997" x14ac:dyDescent="0.7">
      <c r="A298" s="259">
        <v>297</v>
      </c>
      <c r="B298" s="269" t="s">
        <v>13058</v>
      </c>
      <c r="C298" s="261">
        <v>46098</v>
      </c>
      <c r="D298" s="262" t="s">
        <v>13309</v>
      </c>
      <c r="E298" s="281" t="s">
        <v>13310</v>
      </c>
      <c r="F298" s="264"/>
      <c r="G298" s="263"/>
      <c r="H298" s="260" t="s">
        <v>5985</v>
      </c>
      <c r="I298" s="260" t="s">
        <v>5985</v>
      </c>
      <c r="J298" s="260" t="s">
        <v>12601</v>
      </c>
      <c r="K298" s="260" t="s">
        <v>16672</v>
      </c>
      <c r="L298" s="259" t="s">
        <v>1308</v>
      </c>
      <c r="M298" s="260" t="s">
        <v>1167</v>
      </c>
      <c r="N298" s="260" t="s">
        <v>1163</v>
      </c>
      <c r="O298" s="266" t="str">
        <f t="shared" ca="1" si="16"/>
        <v>0 tahun, 6 bulan, 22 hari</v>
      </c>
      <c r="P298" s="331">
        <f t="shared" ca="1" si="17"/>
        <v>206</v>
      </c>
    </row>
    <row r="299" spans="1:16" ht="61.2" x14ac:dyDescent="0.7">
      <c r="A299" s="259">
        <v>298</v>
      </c>
      <c r="B299" s="269" t="s">
        <v>13059</v>
      </c>
      <c r="C299" s="261">
        <v>46098</v>
      </c>
      <c r="D299" s="262" t="s">
        <v>39</v>
      </c>
      <c r="E299" s="281" t="s">
        <v>13311</v>
      </c>
      <c r="F299" s="264"/>
      <c r="G299" s="263"/>
      <c r="H299" s="260" t="s">
        <v>5508</v>
      </c>
      <c r="I299" s="260" t="s">
        <v>5989</v>
      </c>
      <c r="J299" s="260" t="s">
        <v>9844</v>
      </c>
      <c r="K299" s="264" t="s">
        <v>16672</v>
      </c>
      <c r="L299" s="259" t="s">
        <v>1308</v>
      </c>
      <c r="M299" s="259" t="s">
        <v>10720</v>
      </c>
      <c r="N299" s="260" t="s">
        <v>1071</v>
      </c>
      <c r="O299" s="266" t="str">
        <f t="shared" ca="1" si="16"/>
        <v>0 tahun, 6 bulan, 22 hari</v>
      </c>
      <c r="P299" s="331">
        <f t="shared" ca="1" si="17"/>
        <v>206</v>
      </c>
    </row>
    <row r="300" spans="1:16" ht="40.799999999999997" x14ac:dyDescent="0.7">
      <c r="A300" s="259">
        <v>299</v>
      </c>
      <c r="B300" s="269" t="s">
        <v>13060</v>
      </c>
      <c r="C300" s="261">
        <v>46098</v>
      </c>
      <c r="D300" s="262" t="s">
        <v>7223</v>
      </c>
      <c r="E300" s="281" t="s">
        <v>13312</v>
      </c>
      <c r="F300" s="264"/>
      <c r="G300" s="263"/>
      <c r="H300" s="260" t="s">
        <v>5508</v>
      </c>
      <c r="I300" s="260" t="s">
        <v>5989</v>
      </c>
      <c r="J300" s="260" t="s">
        <v>9844</v>
      </c>
      <c r="K300" s="264" t="s">
        <v>16672</v>
      </c>
      <c r="L300" s="259" t="s">
        <v>1308</v>
      </c>
      <c r="M300" s="259" t="s">
        <v>10720</v>
      </c>
      <c r="N300" s="260" t="s">
        <v>1071</v>
      </c>
      <c r="O300" s="266" t="str">
        <f t="shared" ca="1" si="16"/>
        <v>0 tahun, 6 bulan, 22 hari</v>
      </c>
      <c r="P300" s="331">
        <f t="shared" ca="1" si="17"/>
        <v>206</v>
      </c>
    </row>
    <row r="301" spans="1:16" ht="40.799999999999997" x14ac:dyDescent="0.7">
      <c r="A301" s="259">
        <v>300</v>
      </c>
      <c r="B301" s="269" t="s">
        <v>13061</v>
      </c>
      <c r="C301" s="261">
        <v>46099</v>
      </c>
      <c r="D301" s="262" t="s">
        <v>39</v>
      </c>
      <c r="E301" s="281" t="s">
        <v>12932</v>
      </c>
      <c r="F301" s="264"/>
      <c r="G301" s="263"/>
      <c r="H301" s="260" t="s">
        <v>5508</v>
      </c>
      <c r="I301" s="260" t="s">
        <v>5990</v>
      </c>
      <c r="J301" s="260" t="s">
        <v>12614</v>
      </c>
      <c r="K301" s="260" t="s">
        <v>16672</v>
      </c>
      <c r="L301" s="259" t="s">
        <v>1308</v>
      </c>
      <c r="M301" s="260" t="s">
        <v>11545</v>
      </c>
      <c r="N301" s="260" t="s">
        <v>5604</v>
      </c>
      <c r="O301" s="266" t="str">
        <f t="shared" ca="1" si="16"/>
        <v>0 tahun, 6 bulan, 21 hari</v>
      </c>
      <c r="P301" s="331">
        <f t="shared" ca="1" si="17"/>
        <v>205</v>
      </c>
    </row>
    <row r="302" spans="1:16" ht="40.799999999999997" x14ac:dyDescent="0.7">
      <c r="A302" s="259">
        <v>301</v>
      </c>
      <c r="B302" s="269" t="s">
        <v>13062</v>
      </c>
      <c r="C302" s="261">
        <v>46099</v>
      </c>
      <c r="D302" s="262" t="s">
        <v>39</v>
      </c>
      <c r="E302" s="281" t="s">
        <v>13313</v>
      </c>
      <c r="F302" s="264"/>
      <c r="G302" s="263"/>
      <c r="H302" s="260" t="s">
        <v>5508</v>
      </c>
      <c r="I302" s="260" t="s">
        <v>3191</v>
      </c>
      <c r="J302" s="260" t="s">
        <v>12614</v>
      </c>
      <c r="K302" s="260" t="s">
        <v>16672</v>
      </c>
      <c r="L302" s="259" t="s">
        <v>1308</v>
      </c>
      <c r="M302" s="260" t="s">
        <v>10515</v>
      </c>
      <c r="N302" s="260" t="s">
        <v>6866</v>
      </c>
      <c r="O302" s="266" t="str">
        <f t="shared" ca="1" si="16"/>
        <v>0 tahun, 6 bulan, 21 hari</v>
      </c>
      <c r="P302" s="331">
        <f t="shared" ca="1" si="17"/>
        <v>205</v>
      </c>
    </row>
    <row r="303" spans="1:16" ht="81.599999999999994" x14ac:dyDescent="0.7">
      <c r="A303" s="259">
        <v>302</v>
      </c>
      <c r="B303" s="269" t="s">
        <v>13063</v>
      </c>
      <c r="C303" s="261">
        <v>46106</v>
      </c>
      <c r="D303" s="262" t="s">
        <v>39</v>
      </c>
      <c r="E303" s="281" t="s">
        <v>13314</v>
      </c>
      <c r="F303" s="264"/>
      <c r="G303" s="263" t="s">
        <v>16988</v>
      </c>
      <c r="H303" s="260" t="s">
        <v>5508</v>
      </c>
      <c r="I303" s="260" t="s">
        <v>5989</v>
      </c>
      <c r="J303" s="260" t="s">
        <v>12614</v>
      </c>
      <c r="K303" s="260" t="s">
        <v>16672</v>
      </c>
      <c r="L303" s="259" t="s">
        <v>1308</v>
      </c>
      <c r="M303" s="260" t="s">
        <v>11545</v>
      </c>
      <c r="N303" s="260" t="s">
        <v>11722</v>
      </c>
      <c r="O303" s="266" t="str">
        <f t="shared" ca="1" si="16"/>
        <v>0 tahun, 6 bulan, 14 hari</v>
      </c>
      <c r="P303" s="331">
        <f t="shared" ca="1" si="17"/>
        <v>198</v>
      </c>
    </row>
    <row r="304" spans="1:16" ht="61.2" x14ac:dyDescent="0.7">
      <c r="A304" s="259">
        <v>303</v>
      </c>
      <c r="B304" s="269" t="s">
        <v>13064</v>
      </c>
      <c r="C304" s="261">
        <v>46106</v>
      </c>
      <c r="D304" s="262" t="s">
        <v>39</v>
      </c>
      <c r="E304" s="281" t="s">
        <v>13315</v>
      </c>
      <c r="F304" s="264"/>
      <c r="G304" s="263" t="s">
        <v>15357</v>
      </c>
      <c r="H304" s="260" t="s">
        <v>5508</v>
      </c>
      <c r="I304" s="260" t="s">
        <v>5989</v>
      </c>
      <c r="J304" s="260" t="s">
        <v>12621</v>
      </c>
      <c r="K304" s="260" t="s">
        <v>16672</v>
      </c>
      <c r="L304" s="259" t="s">
        <v>1184</v>
      </c>
      <c r="M304" s="260" t="s">
        <v>1080</v>
      </c>
      <c r="N304" s="260" t="s">
        <v>9788</v>
      </c>
      <c r="O304" s="266" t="str">
        <f t="shared" ca="1" si="16"/>
        <v>0 tahun, 6 bulan, 14 hari</v>
      </c>
      <c r="P304" s="331">
        <f t="shared" ca="1" si="17"/>
        <v>198</v>
      </c>
    </row>
    <row r="305" spans="1:16" ht="40.799999999999997" x14ac:dyDescent="0.7">
      <c r="A305" s="259">
        <v>304</v>
      </c>
      <c r="B305" s="269" t="s">
        <v>13065</v>
      </c>
      <c r="C305" s="261">
        <v>46106</v>
      </c>
      <c r="D305" s="262" t="s">
        <v>39</v>
      </c>
      <c r="E305" s="281" t="s">
        <v>12939</v>
      </c>
      <c r="F305" s="264"/>
      <c r="G305" s="263"/>
      <c r="H305" s="260" t="s">
        <v>5508</v>
      </c>
      <c r="I305" s="260" t="s">
        <v>3200</v>
      </c>
      <c r="J305" s="260" t="s">
        <v>12612</v>
      </c>
      <c r="K305" s="260" t="s">
        <v>16672</v>
      </c>
      <c r="L305" s="315" t="s">
        <v>1305</v>
      </c>
      <c r="M305" s="260" t="s">
        <v>10661</v>
      </c>
      <c r="N305" s="259" t="s">
        <v>15552</v>
      </c>
      <c r="O305" s="266" t="str">
        <f t="shared" ca="1" si="16"/>
        <v>0 tahun, 6 bulan, 14 hari</v>
      </c>
      <c r="P305" s="331">
        <f t="shared" ca="1" si="17"/>
        <v>198</v>
      </c>
    </row>
    <row r="306" spans="1:16" ht="40.799999999999997" x14ac:dyDescent="0.7">
      <c r="A306" s="259">
        <v>305</v>
      </c>
      <c r="B306" s="269" t="s">
        <v>13066</v>
      </c>
      <c r="C306" s="261">
        <v>46106</v>
      </c>
      <c r="D306" s="262" t="s">
        <v>39</v>
      </c>
      <c r="E306" s="281" t="s">
        <v>12932</v>
      </c>
      <c r="F306" s="264"/>
      <c r="G306" s="263"/>
      <c r="H306" s="260" t="s">
        <v>5508</v>
      </c>
      <c r="I306" s="260" t="s">
        <v>5990</v>
      </c>
      <c r="J306" s="260" t="s">
        <v>12614</v>
      </c>
      <c r="K306" s="260" t="s">
        <v>16672</v>
      </c>
      <c r="L306" s="259" t="s">
        <v>1308</v>
      </c>
      <c r="M306" s="260" t="s">
        <v>11545</v>
      </c>
      <c r="N306" s="260" t="s">
        <v>13350</v>
      </c>
      <c r="O306" s="266" t="str">
        <f t="shared" ca="1" si="16"/>
        <v>0 tahun, 6 bulan, 14 hari</v>
      </c>
      <c r="P306" s="331">
        <f t="shared" ca="1" si="17"/>
        <v>198</v>
      </c>
    </row>
    <row r="307" spans="1:16" ht="40.799999999999997" x14ac:dyDescent="0.7">
      <c r="A307" s="259">
        <v>306</v>
      </c>
      <c r="B307" s="269" t="s">
        <v>13067</v>
      </c>
      <c r="C307" s="261">
        <v>46106</v>
      </c>
      <c r="D307" s="262" t="s">
        <v>39</v>
      </c>
      <c r="E307" s="281" t="s">
        <v>13316</v>
      </c>
      <c r="F307" s="264"/>
      <c r="G307" s="263"/>
      <c r="H307" s="260" t="s">
        <v>5508</v>
      </c>
      <c r="I307" s="260" t="s">
        <v>5990</v>
      </c>
      <c r="J307" s="260" t="s">
        <v>12614</v>
      </c>
      <c r="K307" s="260" t="s">
        <v>16672</v>
      </c>
      <c r="L307" s="259" t="s">
        <v>1308</v>
      </c>
      <c r="M307" s="260" t="s">
        <v>11545</v>
      </c>
      <c r="N307" s="260" t="s">
        <v>13350</v>
      </c>
      <c r="O307" s="266" t="str">
        <f t="shared" ca="1" si="16"/>
        <v>0 tahun, 6 bulan, 14 hari</v>
      </c>
      <c r="P307" s="331">
        <f t="shared" ca="1" si="17"/>
        <v>198</v>
      </c>
    </row>
    <row r="308" spans="1:16" ht="61.2" x14ac:dyDescent="0.7">
      <c r="A308" s="259">
        <v>307</v>
      </c>
      <c r="B308" s="269" t="s">
        <v>13068</v>
      </c>
      <c r="C308" s="261">
        <v>46106</v>
      </c>
      <c r="D308" s="262" t="s">
        <v>39</v>
      </c>
      <c r="E308" s="281" t="s">
        <v>13317</v>
      </c>
      <c r="F308" s="264"/>
      <c r="G308" s="263" t="s">
        <v>16989</v>
      </c>
      <c r="H308" s="260" t="s">
        <v>5508</v>
      </c>
      <c r="I308" s="260" t="s">
        <v>5989</v>
      </c>
      <c r="J308" s="260" t="s">
        <v>9844</v>
      </c>
      <c r="K308" s="264" t="s">
        <v>16672</v>
      </c>
      <c r="L308" s="259" t="s">
        <v>1308</v>
      </c>
      <c r="M308" s="259" t="s">
        <v>10720</v>
      </c>
      <c r="N308" s="260" t="s">
        <v>1071</v>
      </c>
      <c r="O308" s="266" t="str">
        <f t="shared" ca="1" si="16"/>
        <v>0 tahun, 6 bulan, 14 hari</v>
      </c>
      <c r="P308" s="331">
        <f t="shared" ca="1" si="17"/>
        <v>198</v>
      </c>
    </row>
    <row r="309" spans="1:16" ht="61.2" x14ac:dyDescent="0.7">
      <c r="A309" s="259">
        <v>308</v>
      </c>
      <c r="B309" s="269" t="s">
        <v>13069</v>
      </c>
      <c r="C309" s="261">
        <v>46106</v>
      </c>
      <c r="D309" s="262" t="s">
        <v>39</v>
      </c>
      <c r="E309" s="281" t="s">
        <v>13318</v>
      </c>
      <c r="F309" s="264"/>
      <c r="G309" s="263"/>
      <c r="H309" s="260" t="s">
        <v>5508</v>
      </c>
      <c r="I309" s="260" t="s">
        <v>5989</v>
      </c>
      <c r="J309" s="260" t="s">
        <v>9844</v>
      </c>
      <c r="K309" s="264" t="s">
        <v>16672</v>
      </c>
      <c r="L309" s="259" t="s">
        <v>1308</v>
      </c>
      <c r="M309" s="259" t="s">
        <v>10720</v>
      </c>
      <c r="N309" s="260" t="s">
        <v>1071</v>
      </c>
      <c r="O309" s="266" t="str">
        <f t="shared" ca="1" si="16"/>
        <v>0 tahun, 6 bulan, 14 hari</v>
      </c>
      <c r="P309" s="331">
        <f t="shared" ca="1" si="17"/>
        <v>198</v>
      </c>
    </row>
    <row r="310" spans="1:16" ht="40.799999999999997" x14ac:dyDescent="0.7">
      <c r="A310" s="259">
        <v>309</v>
      </c>
      <c r="B310" s="269" t="s">
        <v>13070</v>
      </c>
      <c r="C310" s="261">
        <v>46107</v>
      </c>
      <c r="D310" s="262" t="s">
        <v>39</v>
      </c>
      <c r="E310" s="281" t="s">
        <v>13319</v>
      </c>
      <c r="F310" s="264"/>
      <c r="G310" s="263"/>
      <c r="H310" s="260" t="s">
        <v>5508</v>
      </c>
      <c r="I310" s="260" t="s">
        <v>3200</v>
      </c>
      <c r="J310" s="262" t="s">
        <v>12612</v>
      </c>
      <c r="K310" s="260" t="s">
        <v>16672</v>
      </c>
      <c r="L310" s="259" t="s">
        <v>1308</v>
      </c>
      <c r="M310" s="260" t="s">
        <v>10661</v>
      </c>
      <c r="N310" s="259" t="s">
        <v>15552</v>
      </c>
      <c r="O310" s="266" t="str">
        <f t="shared" ca="1" si="16"/>
        <v>0 tahun, 6 bulan, 13 hari</v>
      </c>
      <c r="P310" s="331">
        <f t="shared" ca="1" si="17"/>
        <v>197</v>
      </c>
    </row>
    <row r="311" spans="1:16" ht="40.799999999999997" x14ac:dyDescent="0.7">
      <c r="A311" s="259">
        <v>310</v>
      </c>
      <c r="B311" s="269" t="s">
        <v>13071</v>
      </c>
      <c r="C311" s="261">
        <v>46107</v>
      </c>
      <c r="D311" s="262" t="s">
        <v>3073</v>
      </c>
      <c r="E311" s="281" t="s">
        <v>13320</v>
      </c>
      <c r="F311" s="264"/>
      <c r="G311" s="263"/>
      <c r="H311" s="260" t="s">
        <v>5508</v>
      </c>
      <c r="I311" s="260" t="s">
        <v>3200</v>
      </c>
      <c r="J311" s="262" t="s">
        <v>12612</v>
      </c>
      <c r="K311" s="260" t="s">
        <v>16672</v>
      </c>
      <c r="L311" s="259" t="s">
        <v>1308</v>
      </c>
      <c r="M311" s="260" t="s">
        <v>10661</v>
      </c>
      <c r="N311" s="259" t="s">
        <v>15552</v>
      </c>
      <c r="O311" s="266" t="str">
        <f t="shared" ca="1" si="16"/>
        <v>0 tahun, 6 bulan, 13 hari</v>
      </c>
      <c r="P311" s="331">
        <f t="shared" ca="1" si="17"/>
        <v>197</v>
      </c>
    </row>
    <row r="312" spans="1:16" ht="61.2" x14ac:dyDescent="0.7">
      <c r="A312" s="259">
        <v>311</v>
      </c>
      <c r="B312" s="269" t="s">
        <v>13072</v>
      </c>
      <c r="C312" s="261">
        <v>46107</v>
      </c>
      <c r="D312" s="262" t="s">
        <v>39</v>
      </c>
      <c r="E312" s="281" t="s">
        <v>13321</v>
      </c>
      <c r="F312" s="264"/>
      <c r="G312" s="263"/>
      <c r="H312" s="260" t="s">
        <v>5508</v>
      </c>
      <c r="I312" s="260" t="s">
        <v>5989</v>
      </c>
      <c r="J312" s="260" t="s">
        <v>9844</v>
      </c>
      <c r="K312" s="264" t="s">
        <v>16672</v>
      </c>
      <c r="L312" s="259" t="s">
        <v>1308</v>
      </c>
      <c r="M312" s="259" t="s">
        <v>10720</v>
      </c>
      <c r="N312" s="260" t="s">
        <v>1071</v>
      </c>
      <c r="O312" s="266" t="str">
        <f t="shared" ca="1" si="16"/>
        <v>0 tahun, 6 bulan, 13 hari</v>
      </c>
      <c r="P312" s="331">
        <f t="shared" ca="1" si="17"/>
        <v>197</v>
      </c>
    </row>
    <row r="313" spans="1:16" ht="61.2" x14ac:dyDescent="0.7">
      <c r="A313" s="259">
        <v>312</v>
      </c>
      <c r="B313" s="269" t="s">
        <v>13073</v>
      </c>
      <c r="C313" s="261">
        <v>46108</v>
      </c>
      <c r="D313" s="262" t="s">
        <v>39</v>
      </c>
      <c r="E313" s="281" t="s">
        <v>13322</v>
      </c>
      <c r="F313" s="264"/>
      <c r="G313" s="263" t="s">
        <v>15379</v>
      </c>
      <c r="H313" s="260" t="s">
        <v>5508</v>
      </c>
      <c r="I313" s="260" t="s">
        <v>3200</v>
      </c>
      <c r="J313" s="260" t="s">
        <v>13323</v>
      </c>
      <c r="K313" s="260" t="s">
        <v>16672</v>
      </c>
      <c r="L313" s="259" t="s">
        <v>1308</v>
      </c>
      <c r="M313" s="260" t="s">
        <v>1175</v>
      </c>
      <c r="N313" s="260" t="s">
        <v>1176</v>
      </c>
      <c r="O313" s="266" t="str">
        <f t="shared" ca="1" si="16"/>
        <v>0 tahun, 6 bulan, 12 hari</v>
      </c>
      <c r="P313" s="331">
        <f t="shared" ca="1" si="17"/>
        <v>196</v>
      </c>
    </row>
    <row r="314" spans="1:16" ht="40.799999999999997" x14ac:dyDescent="0.7">
      <c r="A314" s="259">
        <v>313</v>
      </c>
      <c r="B314" s="269" t="s">
        <v>13074</v>
      </c>
      <c r="C314" s="261">
        <v>46108</v>
      </c>
      <c r="D314" s="262" t="s">
        <v>39</v>
      </c>
      <c r="E314" s="281" t="s">
        <v>13324</v>
      </c>
      <c r="F314" s="264"/>
      <c r="G314" s="263"/>
      <c r="H314" s="260" t="s">
        <v>5508</v>
      </c>
      <c r="I314" s="260" t="s">
        <v>5990</v>
      </c>
      <c r="J314" s="260" t="s">
        <v>12614</v>
      </c>
      <c r="K314" s="260" t="s">
        <v>16672</v>
      </c>
      <c r="L314" s="259" t="s">
        <v>1308</v>
      </c>
      <c r="M314" s="260" t="s">
        <v>10515</v>
      </c>
      <c r="N314" s="260" t="s">
        <v>10488</v>
      </c>
      <c r="O314" s="266" t="str">
        <f t="shared" ca="1" si="16"/>
        <v>0 tahun, 6 bulan, 12 hari</v>
      </c>
      <c r="P314" s="331">
        <f t="shared" ca="1" si="17"/>
        <v>196</v>
      </c>
    </row>
    <row r="315" spans="1:16" ht="61.2" x14ac:dyDescent="0.7">
      <c r="A315" s="259">
        <v>314</v>
      </c>
      <c r="B315" s="269" t="s">
        <v>13075</v>
      </c>
      <c r="C315" s="261">
        <v>46108</v>
      </c>
      <c r="D315" s="262" t="s">
        <v>39</v>
      </c>
      <c r="E315" s="281" t="s">
        <v>13325</v>
      </c>
      <c r="F315" s="264"/>
      <c r="G315" s="263" t="s">
        <v>15380</v>
      </c>
      <c r="H315" s="260" t="s">
        <v>5508</v>
      </c>
      <c r="I315" s="260" t="s">
        <v>5990</v>
      </c>
      <c r="J315" s="260" t="s">
        <v>12614</v>
      </c>
      <c r="K315" s="260" t="s">
        <v>16672</v>
      </c>
      <c r="L315" s="259" t="s">
        <v>1308</v>
      </c>
      <c r="M315" s="260" t="s">
        <v>10515</v>
      </c>
      <c r="N315" s="260" t="s">
        <v>5481</v>
      </c>
      <c r="O315" s="266" t="str">
        <f t="shared" ca="1" si="16"/>
        <v>0 tahun, 6 bulan, 12 hari</v>
      </c>
      <c r="P315" s="331">
        <f t="shared" ca="1" si="17"/>
        <v>196</v>
      </c>
    </row>
    <row r="316" spans="1:16" ht="40.799999999999997" x14ac:dyDescent="0.7">
      <c r="A316" s="259">
        <v>315</v>
      </c>
      <c r="B316" s="269" t="s">
        <v>13076</v>
      </c>
      <c r="C316" s="261">
        <v>46108</v>
      </c>
      <c r="D316" s="262" t="s">
        <v>39</v>
      </c>
      <c r="E316" s="281" t="s">
        <v>13326</v>
      </c>
      <c r="F316" s="264"/>
      <c r="G316" s="263"/>
      <c r="H316" s="260" t="s">
        <v>5508</v>
      </c>
      <c r="I316" s="260" t="s">
        <v>5990</v>
      </c>
      <c r="J316" s="260" t="s">
        <v>12614</v>
      </c>
      <c r="K316" s="264" t="s">
        <v>16672</v>
      </c>
      <c r="L316" s="315" t="s">
        <v>1305</v>
      </c>
      <c r="M316" s="260" t="s">
        <v>1080</v>
      </c>
      <c r="N316" s="260" t="s">
        <v>9788</v>
      </c>
      <c r="O316" s="266" t="str">
        <f t="shared" ca="1" si="16"/>
        <v>0 tahun, 6 bulan, 12 hari</v>
      </c>
      <c r="P316" s="331">
        <f t="shared" ca="1" si="17"/>
        <v>196</v>
      </c>
    </row>
    <row r="317" spans="1:16" ht="61.2" x14ac:dyDescent="0.7">
      <c r="A317" s="259">
        <v>316</v>
      </c>
      <c r="B317" s="269" t="s">
        <v>13077</v>
      </c>
      <c r="C317" s="261">
        <v>46108</v>
      </c>
      <c r="D317" s="262" t="s">
        <v>39</v>
      </c>
      <c r="E317" s="281" t="s">
        <v>13327</v>
      </c>
      <c r="F317" s="264"/>
      <c r="G317" s="263"/>
      <c r="H317" s="260" t="s">
        <v>5508</v>
      </c>
      <c r="I317" s="260" t="s">
        <v>5989</v>
      </c>
      <c r="J317" s="260" t="s">
        <v>9844</v>
      </c>
      <c r="K317" s="264" t="s">
        <v>16672</v>
      </c>
      <c r="L317" s="259" t="s">
        <v>1308</v>
      </c>
      <c r="M317" s="259" t="s">
        <v>10720</v>
      </c>
      <c r="N317" s="260" t="s">
        <v>1071</v>
      </c>
      <c r="O317" s="266" t="str">
        <f t="shared" ca="1" si="16"/>
        <v>0 tahun, 6 bulan, 12 hari</v>
      </c>
      <c r="P317" s="331">
        <f t="shared" ca="1" si="17"/>
        <v>196</v>
      </c>
    </row>
    <row r="318" spans="1:16" ht="102" x14ac:dyDescent="0.7">
      <c r="A318" s="259">
        <v>317</v>
      </c>
      <c r="B318" s="269" t="s">
        <v>13078</v>
      </c>
      <c r="C318" s="261">
        <v>46111</v>
      </c>
      <c r="D318" s="262" t="s">
        <v>39</v>
      </c>
      <c r="E318" s="281" t="s">
        <v>13328</v>
      </c>
      <c r="F318" s="264"/>
      <c r="G318" s="263" t="s">
        <v>16990</v>
      </c>
      <c r="H318" s="260" t="s">
        <v>5508</v>
      </c>
      <c r="I318" s="260" t="s">
        <v>5990</v>
      </c>
      <c r="J318" s="260" t="s">
        <v>12614</v>
      </c>
      <c r="K318" s="260" t="s">
        <v>16672</v>
      </c>
      <c r="L318" s="259" t="s">
        <v>1308</v>
      </c>
      <c r="M318" s="260" t="s">
        <v>10515</v>
      </c>
      <c r="N318" s="260" t="s">
        <v>5481</v>
      </c>
      <c r="O318" s="266" t="str">
        <f t="shared" ca="1" si="16"/>
        <v>0 tahun, 6 bulan, 9 hari</v>
      </c>
      <c r="P318" s="331">
        <f t="shared" ca="1" si="17"/>
        <v>193</v>
      </c>
    </row>
    <row r="319" spans="1:16" ht="183.6" x14ac:dyDescent="0.7">
      <c r="A319" s="259">
        <v>318</v>
      </c>
      <c r="B319" s="269" t="s">
        <v>13079</v>
      </c>
      <c r="C319" s="261">
        <v>46111</v>
      </c>
      <c r="D319" s="262" t="s">
        <v>39</v>
      </c>
      <c r="E319" s="281" t="s">
        <v>13329</v>
      </c>
      <c r="F319" s="264"/>
      <c r="G319" s="263" t="s">
        <v>16991</v>
      </c>
      <c r="H319" s="260" t="s">
        <v>5508</v>
      </c>
      <c r="I319" s="260" t="s">
        <v>5990</v>
      </c>
      <c r="J319" s="260" t="s">
        <v>12614</v>
      </c>
      <c r="K319" s="260" t="s">
        <v>16672</v>
      </c>
      <c r="L319" s="259" t="s">
        <v>1308</v>
      </c>
      <c r="M319" s="260" t="s">
        <v>10515</v>
      </c>
      <c r="N319" s="260" t="s">
        <v>6866</v>
      </c>
      <c r="O319" s="266" t="str">
        <f t="shared" ca="1" si="16"/>
        <v>0 tahun, 6 bulan, 9 hari</v>
      </c>
      <c r="P319" s="331">
        <f t="shared" ca="1" si="17"/>
        <v>193</v>
      </c>
    </row>
    <row r="320" spans="1:16" ht="40.799999999999997" x14ac:dyDescent="0.7">
      <c r="A320" s="259">
        <v>319</v>
      </c>
      <c r="B320" s="269" t="s">
        <v>13080</v>
      </c>
      <c r="C320" s="261">
        <v>46111</v>
      </c>
      <c r="D320" s="262" t="s">
        <v>39</v>
      </c>
      <c r="E320" s="281" t="s">
        <v>13330</v>
      </c>
      <c r="F320" s="264"/>
      <c r="G320" s="263"/>
      <c r="H320" s="260" t="s">
        <v>5508</v>
      </c>
      <c r="I320" s="260" t="s">
        <v>5990</v>
      </c>
      <c r="J320" s="260" t="s">
        <v>12614</v>
      </c>
      <c r="K320" s="260" t="s">
        <v>16672</v>
      </c>
      <c r="L320" s="259" t="s">
        <v>1308</v>
      </c>
      <c r="M320" s="260" t="s">
        <v>10515</v>
      </c>
      <c r="N320" s="260" t="s">
        <v>5481</v>
      </c>
      <c r="O320" s="266" t="str">
        <f t="shared" ca="1" si="16"/>
        <v>0 tahun, 6 bulan, 9 hari</v>
      </c>
      <c r="P320" s="331">
        <f t="shared" ca="1" si="17"/>
        <v>193</v>
      </c>
    </row>
    <row r="321" spans="1:16" ht="40.799999999999997" x14ac:dyDescent="0.7">
      <c r="A321" s="259">
        <v>320</v>
      </c>
      <c r="B321" s="269" t="s">
        <v>13081</v>
      </c>
      <c r="C321" s="261">
        <v>46111</v>
      </c>
      <c r="D321" s="262" t="s">
        <v>39</v>
      </c>
      <c r="E321" s="281" t="s">
        <v>13331</v>
      </c>
      <c r="F321" s="264"/>
      <c r="G321" s="263"/>
      <c r="H321" s="260" t="s">
        <v>5508</v>
      </c>
      <c r="I321" s="260" t="s">
        <v>5990</v>
      </c>
      <c r="J321" s="260" t="s">
        <v>12614</v>
      </c>
      <c r="K321" s="260" t="s">
        <v>16672</v>
      </c>
      <c r="L321" s="259" t="s">
        <v>1308</v>
      </c>
      <c r="M321" s="260" t="s">
        <v>11545</v>
      </c>
      <c r="N321" s="260" t="s">
        <v>13350</v>
      </c>
      <c r="O321" s="266" t="str">
        <f t="shared" ca="1" si="16"/>
        <v>0 tahun, 6 bulan, 9 hari</v>
      </c>
      <c r="P321" s="331">
        <f t="shared" ca="1" si="17"/>
        <v>193</v>
      </c>
    </row>
    <row r="322" spans="1:16" ht="40.799999999999997" x14ac:dyDescent="0.7">
      <c r="A322" s="259">
        <v>321</v>
      </c>
      <c r="B322" s="269" t="s">
        <v>13082</v>
      </c>
      <c r="C322" s="261">
        <v>46111</v>
      </c>
      <c r="D322" s="262" t="s">
        <v>7223</v>
      </c>
      <c r="E322" s="281" t="s">
        <v>13332</v>
      </c>
      <c r="F322" s="264"/>
      <c r="G322" s="263"/>
      <c r="H322" s="260" t="s">
        <v>5508</v>
      </c>
      <c r="I322" s="260" t="s">
        <v>5989</v>
      </c>
      <c r="J322" s="260" t="s">
        <v>9844</v>
      </c>
      <c r="K322" s="264" t="s">
        <v>16672</v>
      </c>
      <c r="L322" s="259" t="s">
        <v>1308</v>
      </c>
      <c r="M322" s="259" t="s">
        <v>10720</v>
      </c>
      <c r="N322" s="260" t="s">
        <v>1071</v>
      </c>
      <c r="O322" s="266" t="str">
        <f t="shared" ca="1" si="16"/>
        <v>0 tahun, 6 bulan, 9 hari</v>
      </c>
      <c r="P322" s="331">
        <f t="shared" ca="1" si="17"/>
        <v>193</v>
      </c>
    </row>
    <row r="323" spans="1:16" ht="61.2" x14ac:dyDescent="0.7">
      <c r="A323" s="259">
        <v>322</v>
      </c>
      <c r="B323" s="269" t="s">
        <v>13083</v>
      </c>
      <c r="C323" s="261">
        <v>46111</v>
      </c>
      <c r="D323" s="262" t="s">
        <v>39</v>
      </c>
      <c r="E323" s="281" t="s">
        <v>13333</v>
      </c>
      <c r="F323" s="264"/>
      <c r="G323" s="263"/>
      <c r="H323" s="260" t="s">
        <v>5508</v>
      </c>
      <c r="I323" s="260" t="s">
        <v>5989</v>
      </c>
      <c r="J323" s="260" t="s">
        <v>9844</v>
      </c>
      <c r="K323" s="264" t="s">
        <v>16672</v>
      </c>
      <c r="L323" s="259" t="s">
        <v>1308</v>
      </c>
      <c r="M323" s="259" t="s">
        <v>10720</v>
      </c>
      <c r="N323" s="260" t="s">
        <v>1071</v>
      </c>
      <c r="O323" s="266" t="str">
        <f t="shared" ca="1" si="16"/>
        <v>0 tahun, 6 bulan, 9 hari</v>
      </c>
      <c r="P323" s="331">
        <f t="shared" ca="1" si="17"/>
        <v>193</v>
      </c>
    </row>
    <row r="324" spans="1:16" ht="61.2" x14ac:dyDescent="0.7">
      <c r="A324" s="259">
        <v>323</v>
      </c>
      <c r="B324" s="269" t="s">
        <v>13084</v>
      </c>
      <c r="C324" s="261">
        <v>46112</v>
      </c>
      <c r="D324" s="262" t="s">
        <v>39</v>
      </c>
      <c r="E324" s="281" t="s">
        <v>13334</v>
      </c>
      <c r="F324" s="264"/>
      <c r="G324" s="263"/>
      <c r="H324" s="260" t="s">
        <v>5508</v>
      </c>
      <c r="I324" s="260" t="s">
        <v>5989</v>
      </c>
      <c r="J324" s="260" t="s">
        <v>9844</v>
      </c>
      <c r="K324" s="264" t="s">
        <v>16672</v>
      </c>
      <c r="L324" s="259" t="s">
        <v>1308</v>
      </c>
      <c r="M324" s="259" t="s">
        <v>10720</v>
      </c>
      <c r="N324" s="260" t="s">
        <v>1071</v>
      </c>
      <c r="O324" s="266" t="str">
        <f t="shared" ca="1" si="16"/>
        <v>0 tahun, 6 bulan, 8 hari</v>
      </c>
      <c r="P324" s="331">
        <f t="shared" ca="1" si="17"/>
        <v>192</v>
      </c>
    </row>
    <row r="325" spans="1:16" ht="40.799999999999997" x14ac:dyDescent="0.7">
      <c r="A325" s="259">
        <v>324</v>
      </c>
      <c r="B325" s="269" t="s">
        <v>13085</v>
      </c>
      <c r="C325" s="261">
        <v>46112</v>
      </c>
      <c r="D325" s="262" t="s">
        <v>6928</v>
      </c>
      <c r="E325" s="281" t="s">
        <v>13335</v>
      </c>
      <c r="F325" s="264"/>
      <c r="G325" s="263"/>
      <c r="H325" s="260" t="s">
        <v>5508</v>
      </c>
      <c r="I325" s="260" t="s">
        <v>5989</v>
      </c>
      <c r="J325" s="260" t="s">
        <v>9844</v>
      </c>
      <c r="K325" s="264" t="s">
        <v>16672</v>
      </c>
      <c r="L325" s="259" t="s">
        <v>1308</v>
      </c>
      <c r="M325" s="259" t="s">
        <v>10720</v>
      </c>
      <c r="N325" s="260" t="s">
        <v>1071</v>
      </c>
      <c r="O325" s="266" t="str">
        <f t="shared" ca="1" si="16"/>
        <v>0 tahun, 6 bulan, 8 hari</v>
      </c>
      <c r="P325" s="331">
        <f t="shared" ca="1" si="17"/>
        <v>192</v>
      </c>
    </row>
    <row r="326" spans="1:16" ht="102" x14ac:dyDescent="0.7">
      <c r="A326" s="259">
        <v>325</v>
      </c>
      <c r="B326" s="269" t="s">
        <v>13086</v>
      </c>
      <c r="C326" s="261">
        <v>46112</v>
      </c>
      <c r="D326" s="262" t="s">
        <v>39</v>
      </c>
      <c r="E326" s="281" t="s">
        <v>13336</v>
      </c>
      <c r="F326" s="264"/>
      <c r="G326" s="263" t="s">
        <v>16992</v>
      </c>
      <c r="H326" s="260" t="s">
        <v>5508</v>
      </c>
      <c r="I326" s="260" t="s">
        <v>5990</v>
      </c>
      <c r="J326" s="260" t="s">
        <v>12614</v>
      </c>
      <c r="K326" s="260" t="s">
        <v>16672</v>
      </c>
      <c r="L326" s="259" t="s">
        <v>1308</v>
      </c>
      <c r="M326" s="260" t="s">
        <v>10515</v>
      </c>
      <c r="N326" s="260" t="s">
        <v>10488</v>
      </c>
      <c r="O326" s="266" t="str">
        <f t="shared" ca="1" si="16"/>
        <v>0 tahun, 6 bulan, 8 hari</v>
      </c>
      <c r="P326" s="331">
        <f t="shared" ca="1" si="17"/>
        <v>192</v>
      </c>
    </row>
    <row r="327" spans="1:16" ht="40.799999999999997" x14ac:dyDescent="0.7">
      <c r="A327" s="259">
        <v>326</v>
      </c>
      <c r="B327" s="269" t="s">
        <v>13087</v>
      </c>
      <c r="C327" s="261">
        <v>46112</v>
      </c>
      <c r="D327" s="262" t="s">
        <v>39</v>
      </c>
      <c r="E327" s="281" t="s">
        <v>13337</v>
      </c>
      <c r="F327" s="264"/>
      <c r="G327" s="263"/>
      <c r="H327" s="260" t="s">
        <v>5508</v>
      </c>
      <c r="I327" s="260" t="s">
        <v>5989</v>
      </c>
      <c r="J327" s="260" t="s">
        <v>12852</v>
      </c>
      <c r="K327" s="260" t="s">
        <v>16672</v>
      </c>
      <c r="L327" s="259" t="s">
        <v>1308</v>
      </c>
      <c r="M327" s="260" t="s">
        <v>10300</v>
      </c>
      <c r="N327" s="260" t="s">
        <v>12900</v>
      </c>
      <c r="O327" s="266" t="str">
        <f t="shared" ca="1" si="16"/>
        <v>0 tahun, 6 bulan, 8 hari</v>
      </c>
      <c r="P327" s="331">
        <f t="shared" ca="1" si="17"/>
        <v>192</v>
      </c>
    </row>
    <row r="328" spans="1:16" ht="40.799999999999997" x14ac:dyDescent="0.7">
      <c r="A328" s="259">
        <v>327</v>
      </c>
      <c r="B328" s="269" t="s">
        <v>13088</v>
      </c>
      <c r="C328" s="261">
        <v>46112</v>
      </c>
      <c r="D328" s="262" t="s">
        <v>39</v>
      </c>
      <c r="E328" s="281" t="s">
        <v>13338</v>
      </c>
      <c r="F328" s="264"/>
      <c r="G328" s="263"/>
      <c r="H328" s="260" t="s">
        <v>5508</v>
      </c>
      <c r="I328" s="260" t="s">
        <v>5989</v>
      </c>
      <c r="J328" s="260" t="s">
        <v>12852</v>
      </c>
      <c r="K328" s="260" t="s">
        <v>16672</v>
      </c>
      <c r="L328" s="259" t="s">
        <v>1308</v>
      </c>
      <c r="M328" s="260" t="s">
        <v>10300</v>
      </c>
      <c r="N328" s="260" t="s">
        <v>12900</v>
      </c>
      <c r="O328" s="266" t="str">
        <f t="shared" ca="1" si="16"/>
        <v>0 tahun, 6 bulan, 8 hari</v>
      </c>
      <c r="P328" s="331">
        <f t="shared" ca="1" si="17"/>
        <v>192</v>
      </c>
    </row>
    <row r="329" spans="1:16" ht="61.2" x14ac:dyDescent="0.7">
      <c r="A329" s="259">
        <v>328</v>
      </c>
      <c r="B329" s="269" t="s">
        <v>13089</v>
      </c>
      <c r="C329" s="261">
        <v>46112</v>
      </c>
      <c r="D329" s="262" t="s">
        <v>39</v>
      </c>
      <c r="E329" s="281" t="s">
        <v>13339</v>
      </c>
      <c r="F329" s="264"/>
      <c r="G329" s="263"/>
      <c r="H329" s="260" t="s">
        <v>5508</v>
      </c>
      <c r="I329" s="260" t="s">
        <v>5989</v>
      </c>
      <c r="J329" s="260" t="s">
        <v>12852</v>
      </c>
      <c r="K329" s="260" t="s">
        <v>16672</v>
      </c>
      <c r="L329" s="259" t="s">
        <v>1308</v>
      </c>
      <c r="M329" s="260" t="s">
        <v>10300</v>
      </c>
      <c r="N329" s="260" t="s">
        <v>12900</v>
      </c>
      <c r="O329" s="266" t="str">
        <f t="shared" ca="1" si="16"/>
        <v>0 tahun, 6 bulan, 8 hari</v>
      </c>
      <c r="P329" s="331">
        <f t="shared" ca="1" si="17"/>
        <v>192</v>
      </c>
    </row>
    <row r="330" spans="1:16" ht="102" x14ac:dyDescent="0.7">
      <c r="A330" s="259">
        <v>329</v>
      </c>
      <c r="B330" s="269" t="s">
        <v>13090</v>
      </c>
      <c r="C330" s="261">
        <v>46113</v>
      </c>
      <c r="D330" s="262" t="s">
        <v>39</v>
      </c>
      <c r="E330" s="281" t="s">
        <v>13340</v>
      </c>
      <c r="F330" s="264"/>
      <c r="G330" s="263" t="s">
        <v>16993</v>
      </c>
      <c r="H330" s="260" t="s">
        <v>5508</v>
      </c>
      <c r="I330" s="260" t="s">
        <v>5989</v>
      </c>
      <c r="J330" s="260" t="s">
        <v>12614</v>
      </c>
      <c r="K330" s="260" t="s">
        <v>16672</v>
      </c>
      <c r="L330" s="259" t="s">
        <v>1308</v>
      </c>
      <c r="M330" s="260" t="s">
        <v>11545</v>
      </c>
      <c r="N330" s="260" t="s">
        <v>11722</v>
      </c>
      <c r="O330" s="266" t="str">
        <f t="shared" ca="1" si="16"/>
        <v>0 tahun, 6 bulan, 8 hari</v>
      </c>
      <c r="P330" s="331">
        <f t="shared" ca="1" si="17"/>
        <v>191</v>
      </c>
    </row>
    <row r="331" spans="1:16" ht="40.799999999999997" x14ac:dyDescent="0.7">
      <c r="A331" s="259">
        <v>330</v>
      </c>
      <c r="B331" s="269" t="s">
        <v>13091</v>
      </c>
      <c r="C331" s="261">
        <v>46113</v>
      </c>
      <c r="D331" s="262" t="s">
        <v>39</v>
      </c>
      <c r="E331" s="281" t="s">
        <v>13341</v>
      </c>
      <c r="F331" s="264"/>
      <c r="G331" s="263"/>
      <c r="H331" s="260" t="s">
        <v>5508</v>
      </c>
      <c r="I331" s="260" t="s">
        <v>5989</v>
      </c>
      <c r="J331" s="260" t="s">
        <v>12614</v>
      </c>
      <c r="K331" s="260" t="s">
        <v>16672</v>
      </c>
      <c r="L331" s="259" t="s">
        <v>1308</v>
      </c>
      <c r="M331" s="260" t="s">
        <v>11545</v>
      </c>
      <c r="N331" s="260" t="s">
        <v>11722</v>
      </c>
      <c r="O331" s="266" t="str">
        <f t="shared" ca="1" si="16"/>
        <v>0 tahun, 6 bulan, 8 hari</v>
      </c>
      <c r="P331" s="331">
        <f t="shared" ca="1" si="17"/>
        <v>191</v>
      </c>
    </row>
    <row r="332" spans="1:16" ht="40.799999999999997" x14ac:dyDescent="0.7">
      <c r="A332" s="259">
        <v>331</v>
      </c>
      <c r="B332" s="269" t="s">
        <v>13092</v>
      </c>
      <c r="C332" s="261">
        <v>46113</v>
      </c>
      <c r="D332" s="262" t="s">
        <v>39</v>
      </c>
      <c r="E332" s="281" t="s">
        <v>13342</v>
      </c>
      <c r="F332" s="264"/>
      <c r="G332" s="263"/>
      <c r="H332" s="260" t="s">
        <v>5508</v>
      </c>
      <c r="I332" s="260" t="s">
        <v>3191</v>
      </c>
      <c r="J332" s="260" t="s">
        <v>12614</v>
      </c>
      <c r="K332" s="260" t="s">
        <v>16672</v>
      </c>
      <c r="L332" s="259" t="s">
        <v>1308</v>
      </c>
      <c r="M332" s="260" t="s">
        <v>11545</v>
      </c>
      <c r="N332" s="260" t="s">
        <v>11722</v>
      </c>
      <c r="O332" s="266" t="str">
        <f t="shared" ca="1" si="16"/>
        <v>0 tahun, 6 bulan, 8 hari</v>
      </c>
      <c r="P332" s="331">
        <f t="shared" ca="1" si="17"/>
        <v>191</v>
      </c>
    </row>
    <row r="333" spans="1:16" ht="61.2" x14ac:dyDescent="0.7">
      <c r="A333" s="259">
        <v>332</v>
      </c>
      <c r="B333" s="269" t="s">
        <v>13093</v>
      </c>
      <c r="C333" s="261">
        <v>46113</v>
      </c>
      <c r="D333" s="262" t="s">
        <v>13343</v>
      </c>
      <c r="E333" s="281" t="s">
        <v>13344</v>
      </c>
      <c r="F333" s="264"/>
      <c r="G333" s="263"/>
      <c r="H333" s="260" t="s">
        <v>5508</v>
      </c>
      <c r="I333" s="260" t="s">
        <v>5989</v>
      </c>
      <c r="J333" s="260" t="s">
        <v>3188</v>
      </c>
      <c r="K333" s="264" t="s">
        <v>16672</v>
      </c>
      <c r="L333" s="259" t="s">
        <v>1308</v>
      </c>
      <c r="M333" s="259" t="s">
        <v>1170</v>
      </c>
      <c r="N333" s="259" t="s">
        <v>13443</v>
      </c>
      <c r="O333" s="266" t="str">
        <f t="shared" ca="1" si="16"/>
        <v>0 tahun, 6 bulan, 8 hari</v>
      </c>
      <c r="P333" s="331">
        <f t="shared" ca="1" si="17"/>
        <v>191</v>
      </c>
    </row>
    <row r="334" spans="1:16" ht="61.2" x14ac:dyDescent="0.7">
      <c r="A334" s="259">
        <v>333</v>
      </c>
      <c r="B334" s="269" t="s">
        <v>13094</v>
      </c>
      <c r="C334" s="261">
        <v>46113</v>
      </c>
      <c r="D334" s="262" t="s">
        <v>39</v>
      </c>
      <c r="E334" s="281" t="s">
        <v>13345</v>
      </c>
      <c r="F334" s="264"/>
      <c r="G334" s="263" t="s">
        <v>16994</v>
      </c>
      <c r="H334" s="260" t="s">
        <v>1079</v>
      </c>
      <c r="I334" s="260" t="s">
        <v>5999</v>
      </c>
      <c r="J334" s="260" t="s">
        <v>12608</v>
      </c>
      <c r="K334" s="260" t="s">
        <v>16672</v>
      </c>
      <c r="L334" s="259" t="s">
        <v>1308</v>
      </c>
      <c r="M334" s="260" t="s">
        <v>1079</v>
      </c>
      <c r="N334" s="260" t="s">
        <v>2490</v>
      </c>
      <c r="O334" s="266" t="str">
        <f t="shared" ca="1" si="16"/>
        <v>0 tahun, 6 bulan, 8 hari</v>
      </c>
      <c r="P334" s="331">
        <f t="shared" ca="1" si="17"/>
        <v>191</v>
      </c>
    </row>
    <row r="335" spans="1:16" ht="40.799999999999997" x14ac:dyDescent="0.7">
      <c r="A335" s="259">
        <v>334</v>
      </c>
      <c r="B335" s="269" t="s">
        <v>13095</v>
      </c>
      <c r="C335" s="261">
        <v>46113</v>
      </c>
      <c r="D335" s="262" t="s">
        <v>39</v>
      </c>
      <c r="E335" s="281" t="s">
        <v>13346</v>
      </c>
      <c r="F335" s="264"/>
      <c r="G335" s="263"/>
      <c r="H335" s="260" t="s">
        <v>5985</v>
      </c>
      <c r="I335" s="260" t="s">
        <v>5985</v>
      </c>
      <c r="J335" s="326" t="s">
        <v>12603</v>
      </c>
      <c r="K335" s="260" t="s">
        <v>16672</v>
      </c>
      <c r="L335" s="259" t="s">
        <v>1308</v>
      </c>
      <c r="M335" s="260" t="s">
        <v>1080</v>
      </c>
      <c r="N335" s="260" t="s">
        <v>9788</v>
      </c>
      <c r="O335" s="266" t="str">
        <f t="shared" ca="1" si="16"/>
        <v>0 tahun, 6 bulan, 8 hari</v>
      </c>
      <c r="P335" s="331">
        <f t="shared" ca="1" si="17"/>
        <v>191</v>
      </c>
    </row>
    <row r="336" spans="1:16" ht="40.799999999999997" x14ac:dyDescent="0.7">
      <c r="A336" s="259">
        <v>335</v>
      </c>
      <c r="B336" s="269" t="s">
        <v>13096</v>
      </c>
      <c r="C336" s="261">
        <v>46113</v>
      </c>
      <c r="D336" s="262" t="s">
        <v>39</v>
      </c>
      <c r="E336" s="281" t="s">
        <v>13347</v>
      </c>
      <c r="F336" s="264"/>
      <c r="G336" s="263"/>
      <c r="H336" s="260" t="s">
        <v>5508</v>
      </c>
      <c r="I336" s="260" t="s">
        <v>3191</v>
      </c>
      <c r="J336" s="260" t="s">
        <v>12614</v>
      </c>
      <c r="K336" s="260" t="s">
        <v>16672</v>
      </c>
      <c r="L336" s="259" t="s">
        <v>1308</v>
      </c>
      <c r="M336" s="260" t="s">
        <v>10515</v>
      </c>
      <c r="N336" s="260" t="s">
        <v>10488</v>
      </c>
      <c r="O336" s="266" t="str">
        <f t="shared" ca="1" si="16"/>
        <v>0 tahun, 6 bulan, 8 hari</v>
      </c>
      <c r="P336" s="331">
        <f t="shared" ca="1" si="17"/>
        <v>191</v>
      </c>
    </row>
    <row r="337" spans="1:16" ht="61.2" x14ac:dyDescent="0.7">
      <c r="A337" s="259">
        <v>336</v>
      </c>
      <c r="B337" s="269" t="s">
        <v>13097</v>
      </c>
      <c r="C337" s="261">
        <v>46113</v>
      </c>
      <c r="D337" s="262" t="s">
        <v>39</v>
      </c>
      <c r="E337" s="281" t="s">
        <v>13348</v>
      </c>
      <c r="F337" s="264"/>
      <c r="G337" s="263"/>
      <c r="H337" s="260" t="s">
        <v>5508</v>
      </c>
      <c r="I337" s="260" t="s">
        <v>5989</v>
      </c>
      <c r="J337" s="260" t="s">
        <v>9844</v>
      </c>
      <c r="K337" s="264" t="s">
        <v>16672</v>
      </c>
      <c r="L337" s="259" t="s">
        <v>1308</v>
      </c>
      <c r="M337" s="259" t="s">
        <v>10720</v>
      </c>
      <c r="N337" s="260" t="s">
        <v>1071</v>
      </c>
      <c r="O337" s="266" t="str">
        <f t="shared" ca="1" si="16"/>
        <v>0 tahun, 6 bulan, 8 hari</v>
      </c>
      <c r="P337" s="331">
        <f t="shared" ca="1" si="17"/>
        <v>191</v>
      </c>
    </row>
    <row r="338" spans="1:16" ht="102" x14ac:dyDescent="0.7">
      <c r="A338" s="259">
        <v>337</v>
      </c>
      <c r="B338" s="269" t="s">
        <v>13098</v>
      </c>
      <c r="C338" s="261">
        <v>46113</v>
      </c>
      <c r="D338" s="262" t="s">
        <v>39</v>
      </c>
      <c r="E338" s="281" t="s">
        <v>13349</v>
      </c>
      <c r="F338" s="264"/>
      <c r="G338" s="263" t="s">
        <v>16995</v>
      </c>
      <c r="H338" s="260" t="s">
        <v>5508</v>
      </c>
      <c r="I338" s="260" t="s">
        <v>5989</v>
      </c>
      <c r="J338" s="260" t="s">
        <v>12614</v>
      </c>
      <c r="K338" s="260" t="s">
        <v>16672</v>
      </c>
      <c r="L338" s="259" t="s">
        <v>1308</v>
      </c>
      <c r="M338" s="260" t="s">
        <v>11545</v>
      </c>
      <c r="N338" s="260" t="s">
        <v>11722</v>
      </c>
      <c r="O338" s="266" t="str">
        <f t="shared" ca="1" si="16"/>
        <v>0 tahun, 6 bulan, 8 hari</v>
      </c>
      <c r="P338" s="331">
        <f t="shared" ca="1" si="17"/>
        <v>191</v>
      </c>
    </row>
    <row r="339" spans="1:16" ht="40.799999999999997" x14ac:dyDescent="0.7">
      <c r="A339" s="259">
        <v>338</v>
      </c>
      <c r="B339" s="269" t="s">
        <v>13099</v>
      </c>
      <c r="C339" s="261">
        <v>46114</v>
      </c>
      <c r="D339" s="262" t="s">
        <v>39</v>
      </c>
      <c r="E339" s="281" t="s">
        <v>10639</v>
      </c>
      <c r="F339" s="264"/>
      <c r="G339" s="263"/>
      <c r="H339" s="260" t="s">
        <v>5508</v>
      </c>
      <c r="I339" s="260" t="s">
        <v>5990</v>
      </c>
      <c r="J339" s="260" t="s">
        <v>12614</v>
      </c>
      <c r="K339" s="260" t="s">
        <v>16672</v>
      </c>
      <c r="L339" s="259" t="s">
        <v>1308</v>
      </c>
      <c r="M339" s="260" t="s">
        <v>11545</v>
      </c>
      <c r="N339" s="260" t="s">
        <v>13350</v>
      </c>
      <c r="O339" s="266" t="str">
        <f t="shared" ca="1" si="16"/>
        <v>0 tahun, 6 bulan, 7 hari</v>
      </c>
      <c r="P339" s="331">
        <f t="shared" ca="1" si="17"/>
        <v>190</v>
      </c>
    </row>
    <row r="340" spans="1:16" ht="40.799999999999997" x14ac:dyDescent="0.7">
      <c r="A340" s="259">
        <v>339</v>
      </c>
      <c r="B340" s="269" t="s">
        <v>13100</v>
      </c>
      <c r="C340" s="261">
        <v>46114</v>
      </c>
      <c r="D340" s="262" t="s">
        <v>39</v>
      </c>
      <c r="E340" s="281" t="s">
        <v>13347</v>
      </c>
      <c r="F340" s="264"/>
      <c r="G340" s="263"/>
      <c r="H340" s="260" t="s">
        <v>5508</v>
      </c>
      <c r="I340" s="260" t="s">
        <v>3191</v>
      </c>
      <c r="J340" s="260" t="s">
        <v>12614</v>
      </c>
      <c r="K340" s="260" t="s">
        <v>16672</v>
      </c>
      <c r="L340" s="259" t="s">
        <v>1308</v>
      </c>
      <c r="M340" s="260" t="s">
        <v>10515</v>
      </c>
      <c r="N340" s="260" t="s">
        <v>10488</v>
      </c>
      <c r="O340" s="266" t="str">
        <f t="shared" ref="O340:O400" ca="1" si="18">DATEDIF(C340,$R$1,"Y")&amp;" tahun, "&amp;DATEDIF(C340,$R$1,"YM")&amp;" bulan, "&amp;DATEDIF(C340,$R$1,"MD")&amp;" hari"</f>
        <v>0 tahun, 6 bulan, 7 hari</v>
      </c>
      <c r="P340" s="331">
        <f t="shared" ref="P340:P400" ca="1" si="19">TODAY()-C340</f>
        <v>190</v>
      </c>
    </row>
    <row r="341" spans="1:16" ht="40.799999999999997" x14ac:dyDescent="0.7">
      <c r="A341" s="259">
        <v>340</v>
      </c>
      <c r="B341" s="269" t="s">
        <v>13101</v>
      </c>
      <c r="C341" s="261">
        <v>46114</v>
      </c>
      <c r="D341" s="262" t="s">
        <v>39</v>
      </c>
      <c r="E341" s="281" t="s">
        <v>13351</v>
      </c>
      <c r="F341" s="264"/>
      <c r="G341" s="263"/>
      <c r="H341" s="260" t="s">
        <v>5508</v>
      </c>
      <c r="I341" s="260" t="s">
        <v>5989</v>
      </c>
      <c r="J341" s="262" t="s">
        <v>12604</v>
      </c>
      <c r="K341" s="260" t="s">
        <v>16672</v>
      </c>
      <c r="L341" s="259" t="s">
        <v>1308</v>
      </c>
      <c r="M341" s="260" t="s">
        <v>1080</v>
      </c>
      <c r="N341" s="260" t="s">
        <v>9788</v>
      </c>
      <c r="O341" s="266" t="str">
        <f t="shared" ca="1" si="18"/>
        <v>0 tahun, 6 bulan, 7 hari</v>
      </c>
      <c r="P341" s="331">
        <f t="shared" ca="1" si="19"/>
        <v>190</v>
      </c>
    </row>
    <row r="342" spans="1:16" ht="40.799999999999997" x14ac:dyDescent="0.7">
      <c r="A342" s="259">
        <v>341</v>
      </c>
      <c r="B342" s="269" t="s">
        <v>13102</v>
      </c>
      <c r="C342" s="261">
        <v>46114</v>
      </c>
      <c r="D342" s="262" t="s">
        <v>12904</v>
      </c>
      <c r="E342" s="281" t="s">
        <v>13352</v>
      </c>
      <c r="F342" s="264"/>
      <c r="G342" s="263"/>
      <c r="H342" s="260" t="s">
        <v>5508</v>
      </c>
      <c r="I342" s="260" t="s">
        <v>5989</v>
      </c>
      <c r="J342" s="262" t="s">
        <v>12604</v>
      </c>
      <c r="K342" s="260" t="s">
        <v>16672</v>
      </c>
      <c r="L342" s="259" t="s">
        <v>1308</v>
      </c>
      <c r="M342" s="260" t="s">
        <v>1080</v>
      </c>
      <c r="N342" s="260" t="s">
        <v>9788</v>
      </c>
      <c r="O342" s="266" t="str">
        <f t="shared" ca="1" si="18"/>
        <v>0 tahun, 6 bulan, 7 hari</v>
      </c>
      <c r="P342" s="331">
        <f t="shared" ca="1" si="19"/>
        <v>190</v>
      </c>
    </row>
    <row r="343" spans="1:16" ht="40.799999999999997" x14ac:dyDescent="0.7">
      <c r="A343" s="259">
        <v>342</v>
      </c>
      <c r="B343" s="269" t="s">
        <v>13103</v>
      </c>
      <c r="C343" s="261">
        <v>46114</v>
      </c>
      <c r="D343" s="262" t="s">
        <v>39</v>
      </c>
      <c r="E343" s="281" t="s">
        <v>13353</v>
      </c>
      <c r="F343" s="264"/>
      <c r="G343" s="263"/>
      <c r="H343" s="260" t="s">
        <v>1079</v>
      </c>
      <c r="I343" s="260" t="s">
        <v>3199</v>
      </c>
      <c r="J343" s="260" t="s">
        <v>12608</v>
      </c>
      <c r="K343" s="260" t="s">
        <v>16672</v>
      </c>
      <c r="L343" s="259" t="s">
        <v>1308</v>
      </c>
      <c r="M343" s="260" t="s">
        <v>1079</v>
      </c>
      <c r="N343" s="260" t="s">
        <v>2488</v>
      </c>
      <c r="O343" s="266" t="str">
        <f t="shared" ca="1" si="18"/>
        <v>0 tahun, 6 bulan, 7 hari</v>
      </c>
      <c r="P343" s="331">
        <f t="shared" ca="1" si="19"/>
        <v>190</v>
      </c>
    </row>
    <row r="344" spans="1:16" ht="61.2" x14ac:dyDescent="0.7">
      <c r="A344" s="259">
        <v>343</v>
      </c>
      <c r="B344" s="269" t="s">
        <v>13104</v>
      </c>
      <c r="C344" s="261">
        <v>46114</v>
      </c>
      <c r="D344" s="262" t="s">
        <v>39</v>
      </c>
      <c r="E344" s="281" t="s">
        <v>13354</v>
      </c>
      <c r="F344" s="264"/>
      <c r="G344" s="263"/>
      <c r="H344" s="260" t="s">
        <v>1079</v>
      </c>
      <c r="I344" s="260" t="s">
        <v>1079</v>
      </c>
      <c r="J344" s="260" t="s">
        <v>12608</v>
      </c>
      <c r="K344" s="260" t="s">
        <v>16672</v>
      </c>
      <c r="L344" s="259" t="s">
        <v>1308</v>
      </c>
      <c r="M344" s="260" t="s">
        <v>1168</v>
      </c>
      <c r="N344" s="260" t="s">
        <v>4425</v>
      </c>
      <c r="O344" s="266" t="str">
        <f t="shared" ca="1" si="18"/>
        <v>0 tahun, 6 bulan, 7 hari</v>
      </c>
      <c r="P344" s="331">
        <f t="shared" ca="1" si="19"/>
        <v>190</v>
      </c>
    </row>
    <row r="345" spans="1:16" ht="40.799999999999997" x14ac:dyDescent="0.7">
      <c r="A345" s="259">
        <v>344</v>
      </c>
      <c r="B345" s="269" t="s">
        <v>13105</v>
      </c>
      <c r="C345" s="261">
        <v>46114</v>
      </c>
      <c r="D345" s="262" t="s">
        <v>39</v>
      </c>
      <c r="E345" s="281" t="s">
        <v>13355</v>
      </c>
      <c r="F345" s="264"/>
      <c r="G345" s="263"/>
      <c r="H345" s="260" t="s">
        <v>5508</v>
      </c>
      <c r="I345" s="260" t="s">
        <v>7756</v>
      </c>
      <c r="J345" s="260" t="s">
        <v>12608</v>
      </c>
      <c r="K345" s="260" t="s">
        <v>16672</v>
      </c>
      <c r="L345" s="259" t="s">
        <v>1308</v>
      </c>
      <c r="M345" s="260" t="s">
        <v>1079</v>
      </c>
      <c r="N345" s="260" t="s">
        <v>2488</v>
      </c>
      <c r="O345" s="266" t="str">
        <f t="shared" ca="1" si="18"/>
        <v>0 tahun, 6 bulan, 7 hari</v>
      </c>
      <c r="P345" s="331">
        <f t="shared" ca="1" si="19"/>
        <v>190</v>
      </c>
    </row>
    <row r="346" spans="1:16" ht="40.799999999999997" x14ac:dyDescent="0.7">
      <c r="A346" s="259">
        <v>345</v>
      </c>
      <c r="B346" s="269" t="s">
        <v>13106</v>
      </c>
      <c r="C346" s="261">
        <v>46115</v>
      </c>
      <c r="D346" s="262" t="s">
        <v>39</v>
      </c>
      <c r="E346" s="281" t="s">
        <v>13356</v>
      </c>
      <c r="F346" s="264"/>
      <c r="G346" s="263"/>
      <c r="H346" s="260" t="s">
        <v>5508</v>
      </c>
      <c r="I346" s="260" t="s">
        <v>5990</v>
      </c>
      <c r="J346" s="260" t="s">
        <v>12614</v>
      </c>
      <c r="K346" s="260" t="s">
        <v>16672</v>
      </c>
      <c r="L346" s="259" t="s">
        <v>1308</v>
      </c>
      <c r="M346" s="260" t="s">
        <v>11545</v>
      </c>
      <c r="N346" s="260" t="s">
        <v>13350</v>
      </c>
      <c r="O346" s="266" t="str">
        <f t="shared" ca="1" si="18"/>
        <v>0 tahun, 6 bulan, 6 hari</v>
      </c>
      <c r="P346" s="331">
        <f t="shared" ca="1" si="19"/>
        <v>189</v>
      </c>
    </row>
    <row r="347" spans="1:16" ht="40.799999999999997" x14ac:dyDescent="0.7">
      <c r="A347" s="259">
        <v>346</v>
      </c>
      <c r="B347" s="269" t="s">
        <v>13107</v>
      </c>
      <c r="C347" s="261">
        <v>46115</v>
      </c>
      <c r="D347" s="262" t="s">
        <v>39</v>
      </c>
      <c r="E347" s="281" t="s">
        <v>13357</v>
      </c>
      <c r="F347" s="264"/>
      <c r="G347" s="263"/>
      <c r="H347" s="260" t="s">
        <v>5508</v>
      </c>
      <c r="I347" s="260" t="s">
        <v>3191</v>
      </c>
      <c r="J347" s="260" t="s">
        <v>12614</v>
      </c>
      <c r="K347" s="260" t="s">
        <v>16672</v>
      </c>
      <c r="L347" s="259" t="s">
        <v>1308</v>
      </c>
      <c r="M347" s="260" t="s">
        <v>11545</v>
      </c>
      <c r="N347" s="260" t="s">
        <v>11722</v>
      </c>
      <c r="O347" s="266" t="str">
        <f t="shared" ca="1" si="18"/>
        <v>0 tahun, 6 bulan, 6 hari</v>
      </c>
      <c r="P347" s="331">
        <f t="shared" ca="1" si="19"/>
        <v>189</v>
      </c>
    </row>
    <row r="348" spans="1:16" ht="40.799999999999997" x14ac:dyDescent="0.7">
      <c r="A348" s="259">
        <v>347</v>
      </c>
      <c r="B348" s="269" t="s">
        <v>13108</v>
      </c>
      <c r="C348" s="261">
        <v>46115</v>
      </c>
      <c r="D348" s="262" t="s">
        <v>39</v>
      </c>
      <c r="E348" s="281" t="s">
        <v>13358</v>
      </c>
      <c r="F348" s="264"/>
      <c r="G348" s="263"/>
      <c r="H348" s="260" t="s">
        <v>5508</v>
      </c>
      <c r="I348" s="260" t="s">
        <v>3191</v>
      </c>
      <c r="J348" s="260" t="s">
        <v>12614</v>
      </c>
      <c r="K348" s="260" t="s">
        <v>16672</v>
      </c>
      <c r="L348" s="259" t="s">
        <v>1308</v>
      </c>
      <c r="M348" s="260" t="s">
        <v>10515</v>
      </c>
      <c r="N348" s="260" t="s">
        <v>10488</v>
      </c>
      <c r="O348" s="266" t="str">
        <f t="shared" ca="1" si="18"/>
        <v>0 tahun, 6 bulan, 6 hari</v>
      </c>
      <c r="P348" s="331">
        <f t="shared" ca="1" si="19"/>
        <v>189</v>
      </c>
    </row>
    <row r="349" spans="1:16" ht="61.2" x14ac:dyDescent="0.7">
      <c r="A349" s="259">
        <v>348</v>
      </c>
      <c r="B349" s="269" t="s">
        <v>13109</v>
      </c>
      <c r="C349" s="261">
        <v>46117</v>
      </c>
      <c r="D349" s="262" t="s">
        <v>39</v>
      </c>
      <c r="E349" s="281" t="s">
        <v>13339</v>
      </c>
      <c r="F349" s="264"/>
      <c r="G349" s="263"/>
      <c r="H349" s="260" t="s">
        <v>5508</v>
      </c>
      <c r="I349" s="260" t="s">
        <v>5989</v>
      </c>
      <c r="J349" s="260" t="s">
        <v>12852</v>
      </c>
      <c r="K349" s="260" t="s">
        <v>16672</v>
      </c>
      <c r="L349" s="259" t="s">
        <v>1308</v>
      </c>
      <c r="M349" s="260" t="s">
        <v>10300</v>
      </c>
      <c r="N349" s="260" t="s">
        <v>12900</v>
      </c>
      <c r="O349" s="266" t="str">
        <f t="shared" ca="1" si="18"/>
        <v>0 tahun, 6 bulan, 4 hari</v>
      </c>
      <c r="P349" s="331">
        <f t="shared" ca="1" si="19"/>
        <v>187</v>
      </c>
    </row>
    <row r="350" spans="1:16" x14ac:dyDescent="0.7">
      <c r="A350" s="259">
        <v>349</v>
      </c>
      <c r="B350" s="269" t="s">
        <v>13110</v>
      </c>
      <c r="C350" s="261">
        <v>46118</v>
      </c>
      <c r="D350" s="262" t="s">
        <v>39</v>
      </c>
      <c r="E350" s="281" t="s">
        <v>13359</v>
      </c>
      <c r="F350" s="264"/>
      <c r="G350" s="263"/>
      <c r="H350" s="260" t="s">
        <v>5985</v>
      </c>
      <c r="I350" s="260" t="s">
        <v>7756</v>
      </c>
      <c r="J350" s="260" t="s">
        <v>12621</v>
      </c>
      <c r="K350" s="260" t="s">
        <v>16672</v>
      </c>
      <c r="L350" s="259" t="s">
        <v>1184</v>
      </c>
      <c r="M350" s="260" t="s">
        <v>1080</v>
      </c>
      <c r="N350" s="260" t="s">
        <v>9788</v>
      </c>
      <c r="O350" s="266" t="str">
        <f t="shared" ca="1" si="18"/>
        <v>0 tahun, 6 bulan, 3 hari</v>
      </c>
      <c r="P350" s="331">
        <f t="shared" ca="1" si="19"/>
        <v>186</v>
      </c>
    </row>
    <row r="351" spans="1:16" x14ac:dyDescent="0.7">
      <c r="A351" s="259">
        <v>350</v>
      </c>
      <c r="B351" s="269" t="s">
        <v>13111</v>
      </c>
      <c r="C351" s="261">
        <v>46118</v>
      </c>
      <c r="D351" s="262" t="s">
        <v>39</v>
      </c>
      <c r="E351" s="281" t="s">
        <v>13360</v>
      </c>
      <c r="F351" s="264"/>
      <c r="G351" s="263"/>
      <c r="H351" s="260" t="s">
        <v>5985</v>
      </c>
      <c r="I351" s="260" t="s">
        <v>5989</v>
      </c>
      <c r="J351" s="260" t="s">
        <v>12621</v>
      </c>
      <c r="K351" s="260" t="s">
        <v>16672</v>
      </c>
      <c r="L351" s="259" t="s">
        <v>1184</v>
      </c>
      <c r="M351" s="260" t="s">
        <v>1080</v>
      </c>
      <c r="N351" s="260" t="s">
        <v>9788</v>
      </c>
      <c r="O351" s="266" t="str">
        <f t="shared" ca="1" si="18"/>
        <v>0 tahun, 6 bulan, 3 hari</v>
      </c>
      <c r="P351" s="331">
        <f t="shared" ca="1" si="19"/>
        <v>186</v>
      </c>
    </row>
    <row r="352" spans="1:16" ht="61.2" x14ac:dyDescent="0.7">
      <c r="A352" s="259">
        <v>351</v>
      </c>
      <c r="B352" s="269" t="s">
        <v>13112</v>
      </c>
      <c r="C352" s="261">
        <v>46118</v>
      </c>
      <c r="D352" s="262" t="s">
        <v>13361</v>
      </c>
      <c r="E352" s="281" t="s">
        <v>13362</v>
      </c>
      <c r="F352" s="264"/>
      <c r="G352" s="263"/>
      <c r="H352" s="260" t="s">
        <v>5508</v>
      </c>
      <c r="I352" s="260" t="s">
        <v>5989</v>
      </c>
      <c r="J352" s="262" t="s">
        <v>12604</v>
      </c>
      <c r="K352" s="260" t="s">
        <v>16672</v>
      </c>
      <c r="L352" s="259" t="s">
        <v>1308</v>
      </c>
      <c r="M352" s="260" t="s">
        <v>8319</v>
      </c>
      <c r="N352" s="259" t="s">
        <v>1268</v>
      </c>
      <c r="O352" s="266" t="str">
        <f t="shared" ca="1" si="18"/>
        <v>0 tahun, 6 bulan, 3 hari</v>
      </c>
      <c r="P352" s="331">
        <f t="shared" ca="1" si="19"/>
        <v>186</v>
      </c>
    </row>
    <row r="353" spans="1:16" ht="40.799999999999997" x14ac:dyDescent="0.7">
      <c r="A353" s="259">
        <v>352</v>
      </c>
      <c r="B353" s="269" t="s">
        <v>13113</v>
      </c>
      <c r="C353" s="261">
        <v>46118</v>
      </c>
      <c r="D353" s="262" t="s">
        <v>13363</v>
      </c>
      <c r="E353" s="281" t="s">
        <v>13364</v>
      </c>
      <c r="F353" s="264"/>
      <c r="G353" s="263"/>
      <c r="H353" s="260" t="s">
        <v>5508</v>
      </c>
      <c r="I353" s="260" t="s">
        <v>5989</v>
      </c>
      <c r="J353" s="262" t="s">
        <v>12604</v>
      </c>
      <c r="K353" s="260" t="s">
        <v>16672</v>
      </c>
      <c r="L353" s="259" t="s">
        <v>1308</v>
      </c>
      <c r="M353" s="260" t="s">
        <v>8319</v>
      </c>
      <c r="N353" s="259" t="s">
        <v>1268</v>
      </c>
      <c r="O353" s="266" t="str">
        <f t="shared" ca="1" si="18"/>
        <v>0 tahun, 6 bulan, 3 hari</v>
      </c>
      <c r="P353" s="331">
        <f t="shared" ca="1" si="19"/>
        <v>186</v>
      </c>
    </row>
    <row r="354" spans="1:16" ht="40.799999999999997" x14ac:dyDescent="0.7">
      <c r="A354" s="259">
        <v>353</v>
      </c>
      <c r="B354" s="269" t="s">
        <v>13114</v>
      </c>
      <c r="C354" s="261">
        <v>46118</v>
      </c>
      <c r="D354" s="262" t="s">
        <v>13365</v>
      </c>
      <c r="E354" s="281" t="s">
        <v>13366</v>
      </c>
      <c r="F354" s="264"/>
      <c r="G354" s="263"/>
      <c r="H354" s="260" t="s">
        <v>5508</v>
      </c>
      <c r="I354" s="260" t="s">
        <v>5989</v>
      </c>
      <c r="J354" s="262" t="s">
        <v>12604</v>
      </c>
      <c r="K354" s="260" t="s">
        <v>16672</v>
      </c>
      <c r="L354" s="259" t="s">
        <v>1308</v>
      </c>
      <c r="M354" s="260" t="s">
        <v>8319</v>
      </c>
      <c r="N354" s="259" t="s">
        <v>1268</v>
      </c>
      <c r="O354" s="266" t="str">
        <f t="shared" ca="1" si="18"/>
        <v>0 tahun, 6 bulan, 3 hari</v>
      </c>
      <c r="P354" s="331">
        <f t="shared" ca="1" si="19"/>
        <v>186</v>
      </c>
    </row>
    <row r="355" spans="1:16" ht="40.799999999999997" x14ac:dyDescent="0.7">
      <c r="A355" s="259">
        <v>354</v>
      </c>
      <c r="B355" s="269" t="s">
        <v>13115</v>
      </c>
      <c r="C355" s="261">
        <v>46118</v>
      </c>
      <c r="D355" s="262" t="s">
        <v>13367</v>
      </c>
      <c r="E355" s="281" t="s">
        <v>13368</v>
      </c>
      <c r="F355" s="264"/>
      <c r="G355" s="263"/>
      <c r="H355" s="260" t="s">
        <v>5508</v>
      </c>
      <c r="I355" s="260" t="s">
        <v>5989</v>
      </c>
      <c r="J355" s="262" t="s">
        <v>12604</v>
      </c>
      <c r="K355" s="260" t="s">
        <v>16672</v>
      </c>
      <c r="L355" s="259" t="s">
        <v>1308</v>
      </c>
      <c r="M355" s="260" t="s">
        <v>8319</v>
      </c>
      <c r="N355" s="259" t="s">
        <v>1268</v>
      </c>
      <c r="O355" s="266" t="str">
        <f t="shared" ca="1" si="18"/>
        <v>0 tahun, 6 bulan, 3 hari</v>
      </c>
      <c r="P355" s="331">
        <f t="shared" ca="1" si="19"/>
        <v>186</v>
      </c>
    </row>
    <row r="356" spans="1:16" ht="40.799999999999997" x14ac:dyDescent="0.7">
      <c r="A356" s="259">
        <v>355</v>
      </c>
      <c r="B356" s="269" t="s">
        <v>13116</v>
      </c>
      <c r="C356" s="261">
        <v>46118</v>
      </c>
      <c r="D356" s="262" t="s">
        <v>13369</v>
      </c>
      <c r="E356" s="281" t="s">
        <v>13370</v>
      </c>
      <c r="F356" s="264"/>
      <c r="G356" s="263"/>
      <c r="H356" s="260" t="s">
        <v>5508</v>
      </c>
      <c r="I356" s="260" t="s">
        <v>5989</v>
      </c>
      <c r="J356" s="262" t="s">
        <v>12604</v>
      </c>
      <c r="K356" s="260" t="s">
        <v>16672</v>
      </c>
      <c r="L356" s="259" t="s">
        <v>1308</v>
      </c>
      <c r="M356" s="260" t="s">
        <v>8319</v>
      </c>
      <c r="N356" s="259" t="s">
        <v>1268</v>
      </c>
      <c r="O356" s="266" t="str">
        <f t="shared" ca="1" si="18"/>
        <v>0 tahun, 6 bulan, 3 hari</v>
      </c>
      <c r="P356" s="331">
        <f t="shared" ca="1" si="19"/>
        <v>186</v>
      </c>
    </row>
    <row r="357" spans="1:16" ht="40.799999999999997" x14ac:dyDescent="0.7">
      <c r="A357" s="259">
        <v>356</v>
      </c>
      <c r="B357" s="269" t="s">
        <v>13117</v>
      </c>
      <c r="C357" s="261">
        <v>46118</v>
      </c>
      <c r="D357" s="262" t="s">
        <v>13371</v>
      </c>
      <c r="E357" s="281" t="s">
        <v>13372</v>
      </c>
      <c r="F357" s="264"/>
      <c r="G357" s="263"/>
      <c r="H357" s="260" t="s">
        <v>5508</v>
      </c>
      <c r="I357" s="260" t="s">
        <v>5989</v>
      </c>
      <c r="J357" s="262" t="s">
        <v>12604</v>
      </c>
      <c r="K357" s="260" t="s">
        <v>16672</v>
      </c>
      <c r="L357" s="259" t="s">
        <v>1308</v>
      </c>
      <c r="M357" s="260" t="s">
        <v>8319</v>
      </c>
      <c r="N357" s="259" t="s">
        <v>1268</v>
      </c>
      <c r="O357" s="266" t="str">
        <f t="shared" ca="1" si="18"/>
        <v>0 tahun, 6 bulan, 3 hari</v>
      </c>
      <c r="P357" s="331">
        <f t="shared" ca="1" si="19"/>
        <v>186</v>
      </c>
    </row>
    <row r="358" spans="1:16" ht="61.2" x14ac:dyDescent="0.7">
      <c r="A358" s="259">
        <v>357</v>
      </c>
      <c r="B358" s="269" t="s">
        <v>13118</v>
      </c>
      <c r="C358" s="261">
        <v>46118</v>
      </c>
      <c r="D358" s="262" t="s">
        <v>39</v>
      </c>
      <c r="E358" s="281" t="s">
        <v>13373</v>
      </c>
      <c r="F358" s="264"/>
      <c r="G358" s="263" t="s">
        <v>16996</v>
      </c>
      <c r="H358" s="260" t="s">
        <v>5508</v>
      </c>
      <c r="I358" s="260" t="s">
        <v>7640</v>
      </c>
      <c r="J358" s="260" t="s">
        <v>12613</v>
      </c>
      <c r="K358" s="260" t="s">
        <v>16672</v>
      </c>
      <c r="L358" s="259" t="s">
        <v>1308</v>
      </c>
      <c r="M358" s="260" t="s">
        <v>1175</v>
      </c>
      <c r="N358" s="260" t="s">
        <v>7484</v>
      </c>
      <c r="O358" s="266" t="str">
        <f t="shared" ca="1" si="18"/>
        <v>0 tahun, 6 bulan, 3 hari</v>
      </c>
      <c r="P358" s="331">
        <f t="shared" ca="1" si="19"/>
        <v>186</v>
      </c>
    </row>
    <row r="359" spans="1:16" ht="40.799999999999997" x14ac:dyDescent="0.7">
      <c r="A359" s="259">
        <v>358</v>
      </c>
      <c r="B359" s="269" t="s">
        <v>13119</v>
      </c>
      <c r="C359" s="261">
        <v>46118</v>
      </c>
      <c r="D359" s="262" t="s">
        <v>39</v>
      </c>
      <c r="E359" s="281" t="s">
        <v>13374</v>
      </c>
      <c r="F359" s="264"/>
      <c r="G359" s="263"/>
      <c r="H359" s="260" t="s">
        <v>5508</v>
      </c>
      <c r="I359" s="260" t="s">
        <v>3200</v>
      </c>
      <c r="J359" s="260" t="s">
        <v>13323</v>
      </c>
      <c r="K359" s="260" t="s">
        <v>16672</v>
      </c>
      <c r="L359" s="259" t="s">
        <v>1308</v>
      </c>
      <c r="M359" s="260" t="s">
        <v>10661</v>
      </c>
      <c r="N359" s="259" t="s">
        <v>15552</v>
      </c>
      <c r="O359" s="266" t="str">
        <f t="shared" ca="1" si="18"/>
        <v>0 tahun, 6 bulan, 3 hari</v>
      </c>
      <c r="P359" s="331">
        <f t="shared" ca="1" si="19"/>
        <v>186</v>
      </c>
    </row>
    <row r="360" spans="1:16" ht="40.799999999999997" x14ac:dyDescent="0.7">
      <c r="A360" s="259">
        <v>359</v>
      </c>
      <c r="B360" s="269" t="s">
        <v>13120</v>
      </c>
      <c r="C360" s="261">
        <v>46118</v>
      </c>
      <c r="D360" s="262" t="s">
        <v>39</v>
      </c>
      <c r="E360" s="281" t="s">
        <v>13375</v>
      </c>
      <c r="F360" s="264"/>
      <c r="G360" s="263"/>
      <c r="H360" s="260" t="s">
        <v>5508</v>
      </c>
      <c r="I360" s="260" t="s">
        <v>5990</v>
      </c>
      <c r="J360" s="260" t="s">
        <v>3188</v>
      </c>
      <c r="K360" s="260" t="s">
        <v>16672</v>
      </c>
      <c r="L360" s="259" t="s">
        <v>1308</v>
      </c>
      <c r="M360" s="260" t="s">
        <v>10515</v>
      </c>
      <c r="N360" s="260" t="s">
        <v>10488</v>
      </c>
      <c r="O360" s="266" t="str">
        <f t="shared" ca="1" si="18"/>
        <v>0 tahun, 6 bulan, 3 hari</v>
      </c>
      <c r="P360" s="331">
        <f t="shared" ca="1" si="19"/>
        <v>186</v>
      </c>
    </row>
    <row r="361" spans="1:16" ht="61.2" x14ac:dyDescent="0.7">
      <c r="A361" s="259">
        <v>360</v>
      </c>
      <c r="B361" s="269" t="s">
        <v>13121</v>
      </c>
      <c r="C361" s="261">
        <v>46118</v>
      </c>
      <c r="D361" s="262" t="s">
        <v>39</v>
      </c>
      <c r="E361" s="281" t="s">
        <v>13376</v>
      </c>
      <c r="F361" s="264"/>
      <c r="G361" s="263"/>
      <c r="H361" s="260" t="s">
        <v>5508</v>
      </c>
      <c r="I361" s="260" t="s">
        <v>5989</v>
      </c>
      <c r="J361" s="260" t="s">
        <v>9844</v>
      </c>
      <c r="K361" s="264" t="s">
        <v>16672</v>
      </c>
      <c r="L361" s="259" t="s">
        <v>1308</v>
      </c>
      <c r="M361" s="259" t="s">
        <v>10720</v>
      </c>
      <c r="N361" s="260" t="s">
        <v>1071</v>
      </c>
      <c r="O361" s="266" t="str">
        <f t="shared" ca="1" si="18"/>
        <v>0 tahun, 6 bulan, 3 hari</v>
      </c>
      <c r="P361" s="331">
        <f t="shared" ca="1" si="19"/>
        <v>186</v>
      </c>
    </row>
    <row r="362" spans="1:16" ht="40.799999999999997" x14ac:dyDescent="0.7">
      <c r="A362" s="259">
        <v>361</v>
      </c>
      <c r="B362" s="269" t="s">
        <v>13122</v>
      </c>
      <c r="C362" s="261">
        <v>46118</v>
      </c>
      <c r="D362" s="262" t="s">
        <v>39</v>
      </c>
      <c r="E362" s="281" t="s">
        <v>13377</v>
      </c>
      <c r="F362" s="264"/>
      <c r="G362" s="263"/>
      <c r="H362" s="260" t="s">
        <v>5508</v>
      </c>
      <c r="I362" s="260" t="s">
        <v>5989</v>
      </c>
      <c r="J362" s="260" t="s">
        <v>9844</v>
      </c>
      <c r="K362" s="264" t="s">
        <v>16672</v>
      </c>
      <c r="L362" s="259" t="s">
        <v>1308</v>
      </c>
      <c r="M362" s="259" t="s">
        <v>10720</v>
      </c>
      <c r="N362" s="260" t="s">
        <v>1071</v>
      </c>
      <c r="O362" s="266" t="str">
        <f t="shared" ca="1" si="18"/>
        <v>0 tahun, 6 bulan, 3 hari</v>
      </c>
      <c r="P362" s="331">
        <f t="shared" ca="1" si="19"/>
        <v>186</v>
      </c>
    </row>
    <row r="363" spans="1:16" ht="40.799999999999997" x14ac:dyDescent="0.7">
      <c r="A363" s="259">
        <v>362</v>
      </c>
      <c r="B363" s="269" t="s">
        <v>13123</v>
      </c>
      <c r="C363" s="261">
        <v>46119</v>
      </c>
      <c r="D363" s="262" t="s">
        <v>39</v>
      </c>
      <c r="E363" s="281" t="s">
        <v>13378</v>
      </c>
      <c r="F363" s="264"/>
      <c r="G363" s="263"/>
      <c r="H363" s="260" t="s">
        <v>1079</v>
      </c>
      <c r="I363" s="260" t="s">
        <v>7756</v>
      </c>
      <c r="J363" s="326" t="s">
        <v>12603</v>
      </c>
      <c r="K363" s="260" t="s">
        <v>16672</v>
      </c>
      <c r="L363" s="259" t="s">
        <v>1308</v>
      </c>
      <c r="M363" s="260" t="s">
        <v>1168</v>
      </c>
      <c r="N363" s="260" t="s">
        <v>4425</v>
      </c>
      <c r="O363" s="266" t="str">
        <f t="shared" ca="1" si="18"/>
        <v>0 tahun, 6 bulan, 2 hari</v>
      </c>
      <c r="P363" s="331">
        <f t="shared" ca="1" si="19"/>
        <v>185</v>
      </c>
    </row>
    <row r="364" spans="1:16" ht="40.799999999999997" x14ac:dyDescent="0.7">
      <c r="A364" s="259">
        <v>363</v>
      </c>
      <c r="B364" s="269" t="s">
        <v>13124</v>
      </c>
      <c r="C364" s="261">
        <v>46119</v>
      </c>
      <c r="D364" s="262" t="s">
        <v>39</v>
      </c>
      <c r="E364" s="281" t="s">
        <v>13379</v>
      </c>
      <c r="F364" s="264"/>
      <c r="G364" s="281" t="s">
        <v>12817</v>
      </c>
      <c r="H364" s="260" t="s">
        <v>5508</v>
      </c>
      <c r="I364" s="260" t="s">
        <v>5508</v>
      </c>
      <c r="J364" s="326" t="s">
        <v>12603</v>
      </c>
      <c r="K364" s="260" t="s">
        <v>16672</v>
      </c>
      <c r="L364" s="315" t="s">
        <v>1305</v>
      </c>
      <c r="M364" s="260" t="s">
        <v>1080</v>
      </c>
      <c r="N364" s="260" t="s">
        <v>9788</v>
      </c>
      <c r="O364" s="266" t="str">
        <f t="shared" ca="1" si="18"/>
        <v>0 tahun, 6 bulan, 2 hari</v>
      </c>
      <c r="P364" s="331">
        <f t="shared" ca="1" si="19"/>
        <v>185</v>
      </c>
    </row>
    <row r="365" spans="1:16" x14ac:dyDescent="0.7">
      <c r="A365" s="259">
        <v>364</v>
      </c>
      <c r="B365" s="269" t="s">
        <v>13125</v>
      </c>
      <c r="C365" s="261">
        <v>46119</v>
      </c>
      <c r="D365" s="262" t="s">
        <v>39</v>
      </c>
      <c r="E365" s="281" t="s">
        <v>13380</v>
      </c>
      <c r="F365" s="264"/>
      <c r="G365" s="263"/>
      <c r="H365" s="260" t="s">
        <v>5508</v>
      </c>
      <c r="I365" s="260" t="s">
        <v>5990</v>
      </c>
      <c r="J365" s="260" t="s">
        <v>12614</v>
      </c>
      <c r="K365" s="260" t="s">
        <v>16672</v>
      </c>
      <c r="L365" s="259" t="s">
        <v>1308</v>
      </c>
      <c r="M365" s="260" t="s">
        <v>10515</v>
      </c>
      <c r="N365" s="260" t="s">
        <v>10488</v>
      </c>
      <c r="O365" s="266" t="str">
        <f t="shared" ca="1" si="18"/>
        <v>0 tahun, 6 bulan, 2 hari</v>
      </c>
      <c r="P365" s="331">
        <f t="shared" ca="1" si="19"/>
        <v>185</v>
      </c>
    </row>
    <row r="366" spans="1:16" ht="40.799999999999997" x14ac:dyDescent="0.7">
      <c r="A366" s="259">
        <v>365</v>
      </c>
      <c r="B366" s="269" t="s">
        <v>13126</v>
      </c>
      <c r="C366" s="261">
        <v>46119</v>
      </c>
      <c r="D366" s="262" t="s">
        <v>39</v>
      </c>
      <c r="E366" s="281" t="s">
        <v>13381</v>
      </c>
      <c r="F366" s="264"/>
      <c r="G366" s="263"/>
      <c r="H366" s="260" t="s">
        <v>5508</v>
      </c>
      <c r="I366" s="260" t="s">
        <v>5990</v>
      </c>
      <c r="J366" s="260" t="s">
        <v>12614</v>
      </c>
      <c r="K366" s="260" t="s">
        <v>16672</v>
      </c>
      <c r="L366" s="259" t="s">
        <v>1308</v>
      </c>
      <c r="M366" s="260" t="s">
        <v>10515</v>
      </c>
      <c r="N366" s="260" t="s">
        <v>10488</v>
      </c>
      <c r="O366" s="266" t="str">
        <f t="shared" ca="1" si="18"/>
        <v>0 tahun, 6 bulan, 2 hari</v>
      </c>
      <c r="P366" s="331">
        <f t="shared" ca="1" si="19"/>
        <v>185</v>
      </c>
    </row>
    <row r="367" spans="1:16" ht="61.2" x14ac:dyDescent="0.7">
      <c r="A367" s="259">
        <v>366</v>
      </c>
      <c r="B367" s="269" t="s">
        <v>13127</v>
      </c>
      <c r="C367" s="261">
        <v>46119</v>
      </c>
      <c r="D367" s="262" t="s">
        <v>13343</v>
      </c>
      <c r="E367" s="281" t="s">
        <v>13382</v>
      </c>
      <c r="F367" s="264"/>
      <c r="G367" s="263"/>
      <c r="H367" s="260" t="s">
        <v>5508</v>
      </c>
      <c r="I367" s="260" t="s">
        <v>5989</v>
      </c>
      <c r="J367" s="260" t="s">
        <v>12613</v>
      </c>
      <c r="K367" s="260" t="s">
        <v>16672</v>
      </c>
      <c r="L367" s="259" t="s">
        <v>1308</v>
      </c>
      <c r="M367" s="260" t="s">
        <v>10515</v>
      </c>
      <c r="N367" s="260" t="s">
        <v>10488</v>
      </c>
      <c r="O367" s="266" t="str">
        <f t="shared" ca="1" si="18"/>
        <v>0 tahun, 6 bulan, 2 hari</v>
      </c>
      <c r="P367" s="331">
        <f t="shared" ca="1" si="19"/>
        <v>185</v>
      </c>
    </row>
    <row r="368" spans="1:16" ht="102" x14ac:dyDescent="0.7">
      <c r="A368" s="259">
        <v>367</v>
      </c>
      <c r="B368" s="269" t="s">
        <v>13128</v>
      </c>
      <c r="C368" s="261">
        <v>46119</v>
      </c>
      <c r="D368" s="262" t="s">
        <v>39</v>
      </c>
      <c r="E368" s="281" t="s">
        <v>13383</v>
      </c>
      <c r="F368" s="264"/>
      <c r="G368" s="263" t="s">
        <v>16997</v>
      </c>
      <c r="H368" s="260" t="s">
        <v>5508</v>
      </c>
      <c r="I368" s="260" t="s">
        <v>7640</v>
      </c>
      <c r="J368" s="260" t="s">
        <v>12614</v>
      </c>
      <c r="K368" s="260" t="s">
        <v>16672</v>
      </c>
      <c r="L368" s="259" t="s">
        <v>1308</v>
      </c>
      <c r="M368" s="260" t="s">
        <v>10515</v>
      </c>
      <c r="N368" s="260" t="s">
        <v>10488</v>
      </c>
      <c r="O368" s="266" t="str">
        <f t="shared" ca="1" si="18"/>
        <v>0 tahun, 6 bulan, 2 hari</v>
      </c>
      <c r="P368" s="331">
        <f t="shared" ca="1" si="19"/>
        <v>185</v>
      </c>
    </row>
    <row r="369" spans="1:16" ht="142.80000000000001" x14ac:dyDescent="0.7">
      <c r="A369" s="259">
        <v>368</v>
      </c>
      <c r="B369" s="269" t="s">
        <v>13129</v>
      </c>
      <c r="C369" s="261">
        <v>46119</v>
      </c>
      <c r="D369" s="262" t="s">
        <v>39</v>
      </c>
      <c r="E369" s="281" t="s">
        <v>13384</v>
      </c>
      <c r="F369" s="264"/>
      <c r="G369" s="263" t="s">
        <v>16998</v>
      </c>
      <c r="H369" s="260" t="s">
        <v>5508</v>
      </c>
      <c r="I369" s="260" t="s">
        <v>5989</v>
      </c>
      <c r="J369" s="260" t="s">
        <v>12613</v>
      </c>
      <c r="K369" s="264" t="s">
        <v>16672</v>
      </c>
      <c r="L369" s="315" t="s">
        <v>1305</v>
      </c>
      <c r="M369" s="260" t="s">
        <v>1080</v>
      </c>
      <c r="N369" s="260" t="s">
        <v>9788</v>
      </c>
      <c r="O369" s="266" t="str">
        <f t="shared" ca="1" si="18"/>
        <v>0 tahun, 6 bulan, 2 hari</v>
      </c>
      <c r="P369" s="331">
        <f t="shared" ca="1" si="19"/>
        <v>185</v>
      </c>
    </row>
    <row r="370" spans="1:16" ht="40.799999999999997" x14ac:dyDescent="0.7">
      <c r="A370" s="259">
        <v>369</v>
      </c>
      <c r="B370" s="269" t="s">
        <v>13130</v>
      </c>
      <c r="C370" s="261">
        <v>46119</v>
      </c>
      <c r="D370" s="262" t="s">
        <v>11788</v>
      </c>
      <c r="E370" s="281" t="s">
        <v>13385</v>
      </c>
      <c r="F370" s="264"/>
      <c r="G370" s="263"/>
      <c r="H370" s="260" t="s">
        <v>5508</v>
      </c>
      <c r="I370" s="260" t="s">
        <v>5989</v>
      </c>
      <c r="J370" s="262" t="s">
        <v>12604</v>
      </c>
      <c r="K370" s="260" t="s">
        <v>16672</v>
      </c>
      <c r="L370" s="259" t="s">
        <v>1308</v>
      </c>
      <c r="M370" s="260" t="s">
        <v>10515</v>
      </c>
      <c r="N370" s="260" t="s">
        <v>10488</v>
      </c>
      <c r="O370" s="266" t="str">
        <f t="shared" ca="1" si="18"/>
        <v>0 tahun, 6 bulan, 2 hari</v>
      </c>
      <c r="P370" s="331">
        <f t="shared" ca="1" si="19"/>
        <v>185</v>
      </c>
    </row>
    <row r="371" spans="1:16" ht="61.2" x14ac:dyDescent="0.7">
      <c r="A371" s="259">
        <v>370</v>
      </c>
      <c r="B371" s="269" t="s">
        <v>13131</v>
      </c>
      <c r="C371" s="261">
        <v>46119</v>
      </c>
      <c r="D371" s="262" t="s">
        <v>39</v>
      </c>
      <c r="E371" s="281" t="s">
        <v>13386</v>
      </c>
      <c r="F371" s="264"/>
      <c r="G371" s="263"/>
      <c r="H371" s="260" t="s">
        <v>5508</v>
      </c>
      <c r="I371" s="260" t="s">
        <v>5989</v>
      </c>
      <c r="J371" s="260" t="s">
        <v>9844</v>
      </c>
      <c r="K371" s="264" t="s">
        <v>16672</v>
      </c>
      <c r="L371" s="259" t="s">
        <v>1308</v>
      </c>
      <c r="M371" s="259" t="s">
        <v>10720</v>
      </c>
      <c r="N371" s="260" t="s">
        <v>1071</v>
      </c>
      <c r="O371" s="266" t="str">
        <f t="shared" ca="1" si="18"/>
        <v>0 tahun, 6 bulan, 2 hari</v>
      </c>
      <c r="P371" s="331">
        <f t="shared" ca="1" si="19"/>
        <v>185</v>
      </c>
    </row>
    <row r="372" spans="1:16" x14ac:dyDescent="0.7">
      <c r="A372" s="259">
        <v>371</v>
      </c>
      <c r="B372" s="269" t="s">
        <v>13132</v>
      </c>
      <c r="C372" s="261">
        <v>46120</v>
      </c>
      <c r="D372" s="262" t="s">
        <v>13387</v>
      </c>
      <c r="E372" s="281" t="s">
        <v>13388</v>
      </c>
      <c r="F372" s="264"/>
      <c r="G372" s="263"/>
      <c r="H372" s="260" t="s">
        <v>5985</v>
      </c>
      <c r="I372" s="260" t="s">
        <v>5985</v>
      </c>
      <c r="J372" s="260" t="s">
        <v>12601</v>
      </c>
      <c r="K372" s="260" t="s">
        <v>16672</v>
      </c>
      <c r="L372" s="259" t="s">
        <v>1308</v>
      </c>
      <c r="M372" s="260" t="s">
        <v>1167</v>
      </c>
      <c r="N372" s="260" t="s">
        <v>1163</v>
      </c>
      <c r="O372" s="266" t="str">
        <f t="shared" ca="1" si="18"/>
        <v>0 tahun, 6 bulan, 1 hari</v>
      </c>
      <c r="P372" s="331">
        <f t="shared" ca="1" si="19"/>
        <v>184</v>
      </c>
    </row>
    <row r="373" spans="1:16" ht="61.2" x14ac:dyDescent="0.7">
      <c r="A373" s="259">
        <v>372</v>
      </c>
      <c r="B373" s="269" t="s">
        <v>13133</v>
      </c>
      <c r="C373" s="261">
        <v>46120</v>
      </c>
      <c r="D373" s="262" t="s">
        <v>13389</v>
      </c>
      <c r="E373" s="281" t="s">
        <v>6549</v>
      </c>
      <c r="F373" s="264"/>
      <c r="G373" s="263"/>
      <c r="H373" s="260" t="s">
        <v>5508</v>
      </c>
      <c r="I373" s="260" t="s">
        <v>5508</v>
      </c>
      <c r="J373" s="260" t="s">
        <v>12601</v>
      </c>
      <c r="K373" s="260" t="s">
        <v>16672</v>
      </c>
      <c r="L373" s="259" t="s">
        <v>1308</v>
      </c>
      <c r="M373" s="260" t="s">
        <v>1072</v>
      </c>
      <c r="N373" s="260" t="s">
        <v>1191</v>
      </c>
      <c r="O373" s="266" t="str">
        <f t="shared" ca="1" si="18"/>
        <v>0 tahun, 6 bulan, 1 hari</v>
      </c>
      <c r="P373" s="331">
        <f t="shared" ca="1" si="19"/>
        <v>184</v>
      </c>
    </row>
    <row r="374" spans="1:16" ht="40.799999999999997" x14ac:dyDescent="0.7">
      <c r="A374" s="259">
        <v>373</v>
      </c>
      <c r="B374" s="269" t="s">
        <v>13134</v>
      </c>
      <c r="C374" s="261">
        <v>46120</v>
      </c>
      <c r="D374" s="262" t="s">
        <v>39</v>
      </c>
      <c r="E374" s="281" t="s">
        <v>13390</v>
      </c>
      <c r="F374" s="264"/>
      <c r="G374" s="263"/>
      <c r="H374" s="260" t="s">
        <v>1079</v>
      </c>
      <c r="I374" s="260" t="s">
        <v>5999</v>
      </c>
      <c r="J374" s="260" t="s">
        <v>12608</v>
      </c>
      <c r="K374" s="260" t="s">
        <v>16672</v>
      </c>
      <c r="L374" s="259" t="s">
        <v>1308</v>
      </c>
      <c r="M374" s="260" t="s">
        <v>1079</v>
      </c>
      <c r="N374" s="260" t="s">
        <v>2490</v>
      </c>
      <c r="O374" s="266" t="str">
        <f t="shared" ca="1" si="18"/>
        <v>0 tahun, 6 bulan, 1 hari</v>
      </c>
      <c r="P374" s="331">
        <f t="shared" ca="1" si="19"/>
        <v>184</v>
      </c>
    </row>
    <row r="375" spans="1:16" ht="61.2" x14ac:dyDescent="0.7">
      <c r="A375" s="259">
        <v>374</v>
      </c>
      <c r="B375" s="269" t="s">
        <v>13135</v>
      </c>
      <c r="C375" s="261">
        <v>46120</v>
      </c>
      <c r="D375" s="262" t="s">
        <v>39</v>
      </c>
      <c r="E375" s="281" t="s">
        <v>13391</v>
      </c>
      <c r="F375" s="264"/>
      <c r="G375" s="263"/>
      <c r="H375" s="260" t="s">
        <v>5508</v>
      </c>
      <c r="I375" s="260" t="s">
        <v>5989</v>
      </c>
      <c r="J375" s="260" t="s">
        <v>9844</v>
      </c>
      <c r="K375" s="264" t="s">
        <v>16672</v>
      </c>
      <c r="L375" s="259" t="s">
        <v>1308</v>
      </c>
      <c r="M375" s="259" t="s">
        <v>10720</v>
      </c>
      <c r="N375" s="260" t="s">
        <v>1071</v>
      </c>
      <c r="O375" s="266" t="str">
        <f t="shared" ca="1" si="18"/>
        <v>0 tahun, 6 bulan, 1 hari</v>
      </c>
      <c r="P375" s="331">
        <f t="shared" ca="1" si="19"/>
        <v>184</v>
      </c>
    </row>
    <row r="376" spans="1:16" ht="40.799999999999997" x14ac:dyDescent="0.7">
      <c r="A376" s="259">
        <v>375</v>
      </c>
      <c r="B376" s="269" t="s">
        <v>13136</v>
      </c>
      <c r="C376" s="261">
        <v>46120</v>
      </c>
      <c r="D376" s="262" t="s">
        <v>13392</v>
      </c>
      <c r="E376" s="281" t="s">
        <v>13393</v>
      </c>
      <c r="F376" s="264"/>
      <c r="G376" s="263"/>
      <c r="H376" s="260" t="s">
        <v>5508</v>
      </c>
      <c r="I376" s="260" t="s">
        <v>5989</v>
      </c>
      <c r="J376" s="262" t="s">
        <v>12604</v>
      </c>
      <c r="K376" s="260" t="s">
        <v>16672</v>
      </c>
      <c r="L376" s="259" t="s">
        <v>1308</v>
      </c>
      <c r="M376" s="260" t="s">
        <v>8319</v>
      </c>
      <c r="N376" s="259" t="s">
        <v>1268</v>
      </c>
      <c r="O376" s="266" t="str">
        <f t="shared" ca="1" si="18"/>
        <v>0 tahun, 6 bulan, 1 hari</v>
      </c>
      <c r="P376" s="331">
        <f t="shared" ca="1" si="19"/>
        <v>184</v>
      </c>
    </row>
    <row r="377" spans="1:16" ht="40.799999999999997" x14ac:dyDescent="0.7">
      <c r="A377" s="259">
        <v>376</v>
      </c>
      <c r="B377" s="269" t="s">
        <v>13137</v>
      </c>
      <c r="C377" s="261">
        <v>46120</v>
      </c>
      <c r="D377" s="262" t="s">
        <v>13394</v>
      </c>
      <c r="E377" s="281" t="s">
        <v>13395</v>
      </c>
      <c r="F377" s="264"/>
      <c r="G377" s="263"/>
      <c r="H377" s="260" t="s">
        <v>5508</v>
      </c>
      <c r="I377" s="260" t="s">
        <v>5989</v>
      </c>
      <c r="J377" s="262" t="s">
        <v>12604</v>
      </c>
      <c r="K377" s="260" t="s">
        <v>16672</v>
      </c>
      <c r="L377" s="259" t="s">
        <v>1308</v>
      </c>
      <c r="M377" s="260" t="s">
        <v>8319</v>
      </c>
      <c r="N377" s="259" t="s">
        <v>1268</v>
      </c>
      <c r="O377" s="266" t="str">
        <f t="shared" ca="1" si="18"/>
        <v>0 tahun, 6 bulan, 1 hari</v>
      </c>
      <c r="P377" s="331">
        <f t="shared" ca="1" si="19"/>
        <v>184</v>
      </c>
    </row>
    <row r="378" spans="1:16" ht="40.799999999999997" x14ac:dyDescent="0.7">
      <c r="A378" s="259">
        <v>377</v>
      </c>
      <c r="B378" s="269" t="s">
        <v>13138</v>
      </c>
      <c r="C378" s="261">
        <v>46120</v>
      </c>
      <c r="D378" s="262" t="s">
        <v>39</v>
      </c>
      <c r="E378" s="281" t="s">
        <v>11344</v>
      </c>
      <c r="F378" s="264"/>
      <c r="G378" s="263"/>
      <c r="H378" s="260" t="s">
        <v>5508</v>
      </c>
      <c r="I378" s="260" t="s">
        <v>1079</v>
      </c>
      <c r="J378" s="260" t="s">
        <v>12621</v>
      </c>
      <c r="K378" s="260" t="s">
        <v>16672</v>
      </c>
      <c r="L378" s="259" t="s">
        <v>1308</v>
      </c>
      <c r="M378" s="260" t="s">
        <v>1168</v>
      </c>
      <c r="N378" s="260" t="s">
        <v>4425</v>
      </c>
      <c r="O378" s="266" t="str">
        <f t="shared" ca="1" si="18"/>
        <v>0 tahun, 6 bulan, 1 hari</v>
      </c>
      <c r="P378" s="331">
        <f t="shared" ca="1" si="19"/>
        <v>184</v>
      </c>
    </row>
    <row r="379" spans="1:16" ht="40.799999999999997" x14ac:dyDescent="0.7">
      <c r="A379" s="259">
        <v>378</v>
      </c>
      <c r="B379" s="269" t="s">
        <v>13139</v>
      </c>
      <c r="C379" s="261">
        <v>46121</v>
      </c>
      <c r="D379" s="262" t="s">
        <v>39</v>
      </c>
      <c r="E379" s="281" t="s">
        <v>13396</v>
      </c>
      <c r="F379" s="264"/>
      <c r="G379" s="263"/>
      <c r="H379" s="260" t="s">
        <v>5508</v>
      </c>
      <c r="I379" s="260" t="s">
        <v>5989</v>
      </c>
      <c r="J379" s="260" t="s">
        <v>12613</v>
      </c>
      <c r="K379" s="260" t="s">
        <v>16672</v>
      </c>
      <c r="L379" s="259" t="s">
        <v>1308</v>
      </c>
      <c r="M379" s="260" t="s">
        <v>1175</v>
      </c>
      <c r="N379" s="260" t="s">
        <v>7484</v>
      </c>
      <c r="O379" s="266" t="str">
        <f t="shared" ca="1" si="18"/>
        <v>0 tahun, 6 bulan, 0 hari</v>
      </c>
      <c r="P379" s="331">
        <f t="shared" ca="1" si="19"/>
        <v>183</v>
      </c>
    </row>
    <row r="380" spans="1:16" x14ac:dyDescent="0.7">
      <c r="A380" s="259">
        <v>379</v>
      </c>
      <c r="B380" s="269" t="s">
        <v>13140</v>
      </c>
      <c r="C380" s="261">
        <v>46121</v>
      </c>
      <c r="D380" s="262" t="s">
        <v>10146</v>
      </c>
      <c r="E380" s="281" t="s">
        <v>13397</v>
      </c>
      <c r="F380" s="264"/>
      <c r="G380" s="263"/>
      <c r="H380" s="260" t="s">
        <v>5508</v>
      </c>
      <c r="I380" s="260" t="s">
        <v>5985</v>
      </c>
      <c r="J380" s="260" t="s">
        <v>1088</v>
      </c>
      <c r="K380" s="260" t="s">
        <v>16672</v>
      </c>
      <c r="L380" s="259" t="s">
        <v>1308</v>
      </c>
      <c r="M380" s="260" t="s">
        <v>1088</v>
      </c>
      <c r="N380" s="260" t="s">
        <v>1089</v>
      </c>
      <c r="O380" s="266" t="str">
        <f t="shared" ca="1" si="18"/>
        <v>0 tahun, 6 bulan, 0 hari</v>
      </c>
      <c r="P380" s="331">
        <f t="shared" ca="1" si="19"/>
        <v>183</v>
      </c>
    </row>
    <row r="381" spans="1:16" ht="61.2" x14ac:dyDescent="0.7">
      <c r="A381" s="259">
        <v>380</v>
      </c>
      <c r="B381" s="269" t="s">
        <v>13141</v>
      </c>
      <c r="C381" s="261">
        <v>46121</v>
      </c>
      <c r="D381" s="262" t="s">
        <v>39</v>
      </c>
      <c r="E381" s="281" t="s">
        <v>13398</v>
      </c>
      <c r="F381" s="264"/>
      <c r="G381" s="263"/>
      <c r="H381" s="260" t="s">
        <v>5508</v>
      </c>
      <c r="I381" s="260" t="s">
        <v>3200</v>
      </c>
      <c r="J381" s="260" t="s">
        <v>13323</v>
      </c>
      <c r="K381" s="260" t="s">
        <v>16672</v>
      </c>
      <c r="L381" s="259" t="s">
        <v>1308</v>
      </c>
      <c r="M381" s="260" t="s">
        <v>1080</v>
      </c>
      <c r="N381" s="260" t="s">
        <v>9788</v>
      </c>
      <c r="O381" s="266" t="str">
        <f t="shared" ca="1" si="18"/>
        <v>0 tahun, 6 bulan, 0 hari</v>
      </c>
      <c r="P381" s="331">
        <f t="shared" ca="1" si="19"/>
        <v>183</v>
      </c>
    </row>
    <row r="382" spans="1:16" ht="40.799999999999997" x14ac:dyDescent="0.7">
      <c r="A382" s="259">
        <v>381</v>
      </c>
      <c r="B382" s="269" t="s">
        <v>13142</v>
      </c>
      <c r="C382" s="261">
        <v>46121</v>
      </c>
      <c r="D382" s="262" t="s">
        <v>39</v>
      </c>
      <c r="E382" s="281" t="s">
        <v>13399</v>
      </c>
      <c r="F382" s="264"/>
      <c r="G382" s="263"/>
      <c r="H382" s="260" t="s">
        <v>5508</v>
      </c>
      <c r="I382" s="260" t="s">
        <v>5989</v>
      </c>
      <c r="J382" s="260" t="s">
        <v>9844</v>
      </c>
      <c r="K382" s="264" t="s">
        <v>16672</v>
      </c>
      <c r="L382" s="259" t="s">
        <v>1308</v>
      </c>
      <c r="M382" s="259" t="s">
        <v>10720</v>
      </c>
      <c r="N382" s="260" t="s">
        <v>1071</v>
      </c>
      <c r="O382" s="266" t="str">
        <f t="shared" ca="1" si="18"/>
        <v>0 tahun, 6 bulan, 0 hari</v>
      </c>
      <c r="P382" s="331">
        <f t="shared" ca="1" si="19"/>
        <v>183</v>
      </c>
    </row>
    <row r="383" spans="1:16" ht="61.2" x14ac:dyDescent="0.7">
      <c r="A383" s="259">
        <v>382</v>
      </c>
      <c r="B383" s="269" t="s">
        <v>13143</v>
      </c>
      <c r="C383" s="261">
        <v>46121</v>
      </c>
      <c r="D383" s="262" t="s">
        <v>39</v>
      </c>
      <c r="E383" s="281" t="s">
        <v>13400</v>
      </c>
      <c r="F383" s="264"/>
      <c r="G383" s="263"/>
      <c r="H383" s="260" t="s">
        <v>5508</v>
      </c>
      <c r="I383" s="260" t="s">
        <v>5989</v>
      </c>
      <c r="J383" s="260" t="s">
        <v>9844</v>
      </c>
      <c r="K383" s="264" t="s">
        <v>16672</v>
      </c>
      <c r="L383" s="259" t="s">
        <v>1308</v>
      </c>
      <c r="M383" s="259" t="s">
        <v>10720</v>
      </c>
      <c r="N383" s="260" t="s">
        <v>1071</v>
      </c>
      <c r="O383" s="266" t="str">
        <f t="shared" ca="1" si="18"/>
        <v>0 tahun, 6 bulan, 0 hari</v>
      </c>
      <c r="P383" s="331">
        <f t="shared" ca="1" si="19"/>
        <v>183</v>
      </c>
    </row>
    <row r="384" spans="1:16" ht="40.799999999999997" x14ac:dyDescent="0.7">
      <c r="A384" s="259">
        <v>383</v>
      </c>
      <c r="B384" s="269" t="s">
        <v>13144</v>
      </c>
      <c r="C384" s="261">
        <v>46122</v>
      </c>
      <c r="D384" s="262" t="s">
        <v>13401</v>
      </c>
      <c r="E384" s="281" t="s">
        <v>13402</v>
      </c>
      <c r="F384" s="264"/>
      <c r="G384" s="263"/>
      <c r="H384" s="260" t="s">
        <v>5508</v>
      </c>
      <c r="I384" s="260" t="s">
        <v>5989</v>
      </c>
      <c r="J384" s="262" t="s">
        <v>12604</v>
      </c>
      <c r="K384" s="260" t="s">
        <v>16672</v>
      </c>
      <c r="L384" s="259" t="s">
        <v>1308</v>
      </c>
      <c r="M384" s="260" t="s">
        <v>10515</v>
      </c>
      <c r="N384" s="260" t="s">
        <v>10488</v>
      </c>
      <c r="O384" s="266" t="str">
        <f t="shared" ca="1" si="18"/>
        <v>0 tahun, 5 bulan, 29 hari</v>
      </c>
      <c r="P384" s="331">
        <f t="shared" ca="1" si="19"/>
        <v>182</v>
      </c>
    </row>
    <row r="385" spans="1:16" ht="40.799999999999997" x14ac:dyDescent="0.7">
      <c r="A385" s="259">
        <v>384</v>
      </c>
      <c r="B385" s="269" t="s">
        <v>13145</v>
      </c>
      <c r="C385" s="261">
        <v>46122</v>
      </c>
      <c r="D385" s="262" t="s">
        <v>39</v>
      </c>
      <c r="E385" s="281" t="s">
        <v>13399</v>
      </c>
      <c r="F385" s="264"/>
      <c r="G385" s="263"/>
      <c r="H385" s="260" t="s">
        <v>5508</v>
      </c>
      <c r="I385" s="260" t="s">
        <v>5989</v>
      </c>
      <c r="J385" s="260" t="s">
        <v>9844</v>
      </c>
      <c r="K385" s="264" t="s">
        <v>16672</v>
      </c>
      <c r="L385" s="259" t="s">
        <v>1308</v>
      </c>
      <c r="M385" s="259" t="s">
        <v>10720</v>
      </c>
      <c r="N385" s="260" t="s">
        <v>1071</v>
      </c>
      <c r="O385" s="266" t="str">
        <f t="shared" ca="1" si="18"/>
        <v>0 tahun, 5 bulan, 29 hari</v>
      </c>
      <c r="P385" s="331">
        <f t="shared" ca="1" si="19"/>
        <v>182</v>
      </c>
    </row>
    <row r="386" spans="1:16" ht="40.799999999999997" x14ac:dyDescent="0.7">
      <c r="A386" s="259">
        <v>385</v>
      </c>
      <c r="B386" s="269" t="s">
        <v>13146</v>
      </c>
      <c r="C386" s="261">
        <v>46122</v>
      </c>
      <c r="D386" s="262" t="s">
        <v>39</v>
      </c>
      <c r="E386" s="281" t="s">
        <v>13403</v>
      </c>
      <c r="F386" s="264"/>
      <c r="G386" s="263"/>
      <c r="H386" s="260" t="s">
        <v>5508</v>
      </c>
      <c r="I386" s="260" t="s">
        <v>5989</v>
      </c>
      <c r="J386" s="260" t="s">
        <v>9844</v>
      </c>
      <c r="K386" s="264" t="s">
        <v>16672</v>
      </c>
      <c r="L386" s="259" t="s">
        <v>1308</v>
      </c>
      <c r="M386" s="259" t="s">
        <v>10720</v>
      </c>
      <c r="N386" s="260" t="s">
        <v>1071</v>
      </c>
      <c r="O386" s="266" t="str">
        <f t="shared" ca="1" si="18"/>
        <v>0 tahun, 5 bulan, 29 hari</v>
      </c>
      <c r="P386" s="331">
        <f t="shared" ca="1" si="19"/>
        <v>182</v>
      </c>
    </row>
    <row r="387" spans="1:16" ht="61.2" x14ac:dyDescent="0.7">
      <c r="A387" s="259">
        <v>386</v>
      </c>
      <c r="B387" s="269" t="s">
        <v>13147</v>
      </c>
      <c r="C387" s="261">
        <v>46122</v>
      </c>
      <c r="D387" s="262" t="s">
        <v>39</v>
      </c>
      <c r="E387" s="281" t="s">
        <v>13404</v>
      </c>
      <c r="F387" s="264"/>
      <c r="G387" s="263"/>
      <c r="H387" s="260" t="s">
        <v>5508</v>
      </c>
      <c r="I387" s="260" t="s">
        <v>5989</v>
      </c>
      <c r="J387" s="260" t="s">
        <v>9844</v>
      </c>
      <c r="K387" s="264" t="s">
        <v>16672</v>
      </c>
      <c r="L387" s="259" t="s">
        <v>1308</v>
      </c>
      <c r="M387" s="259" t="s">
        <v>10720</v>
      </c>
      <c r="N387" s="260" t="s">
        <v>1071</v>
      </c>
      <c r="O387" s="266" t="str">
        <f t="shared" ca="1" si="18"/>
        <v>0 tahun, 5 bulan, 29 hari</v>
      </c>
      <c r="P387" s="331">
        <f t="shared" ca="1" si="19"/>
        <v>182</v>
      </c>
    </row>
    <row r="388" spans="1:16" ht="40.799999999999997" x14ac:dyDescent="0.7">
      <c r="A388" s="259">
        <v>387</v>
      </c>
      <c r="B388" s="269" t="s">
        <v>13148</v>
      </c>
      <c r="C388" s="261">
        <v>46125</v>
      </c>
      <c r="D388" s="262" t="s">
        <v>39</v>
      </c>
      <c r="E388" s="281" t="s">
        <v>13405</v>
      </c>
      <c r="F388" s="264"/>
      <c r="G388" s="263"/>
      <c r="H388" s="260" t="s">
        <v>5508</v>
      </c>
      <c r="I388" s="260" t="s">
        <v>3191</v>
      </c>
      <c r="J388" s="260" t="s">
        <v>12613</v>
      </c>
      <c r="K388" s="260" t="s">
        <v>16672</v>
      </c>
      <c r="L388" s="259" t="s">
        <v>1308</v>
      </c>
      <c r="M388" s="260" t="s">
        <v>1175</v>
      </c>
      <c r="N388" s="260" t="s">
        <v>7484</v>
      </c>
      <c r="O388" s="266" t="str">
        <f t="shared" ca="1" si="18"/>
        <v>0 tahun, 5 bulan, 26 hari</v>
      </c>
      <c r="P388" s="331">
        <f t="shared" ca="1" si="19"/>
        <v>179</v>
      </c>
    </row>
    <row r="389" spans="1:16" ht="61.2" x14ac:dyDescent="0.7">
      <c r="A389" s="259">
        <v>388</v>
      </c>
      <c r="B389" s="269" t="s">
        <v>13149</v>
      </c>
      <c r="C389" s="261">
        <v>46125</v>
      </c>
      <c r="D389" s="262" t="s">
        <v>39</v>
      </c>
      <c r="E389" s="281" t="s">
        <v>13406</v>
      </c>
      <c r="F389" s="264"/>
      <c r="G389" s="263" t="s">
        <v>15381</v>
      </c>
      <c r="H389" s="260" t="s">
        <v>5508</v>
      </c>
      <c r="I389" s="260" t="s">
        <v>5989</v>
      </c>
      <c r="J389" s="260" t="s">
        <v>9844</v>
      </c>
      <c r="K389" s="264" t="s">
        <v>16672</v>
      </c>
      <c r="L389" s="259" t="s">
        <v>1308</v>
      </c>
      <c r="M389" s="259" t="s">
        <v>10720</v>
      </c>
      <c r="N389" s="260" t="s">
        <v>1071</v>
      </c>
      <c r="O389" s="266" t="str">
        <f t="shared" ca="1" si="18"/>
        <v>0 tahun, 5 bulan, 26 hari</v>
      </c>
      <c r="P389" s="331">
        <f t="shared" ca="1" si="19"/>
        <v>179</v>
      </c>
    </row>
    <row r="390" spans="1:16" ht="40.799999999999997" x14ac:dyDescent="0.7">
      <c r="A390" s="259">
        <v>389</v>
      </c>
      <c r="B390" s="269" t="s">
        <v>13150</v>
      </c>
      <c r="C390" s="261">
        <v>46125</v>
      </c>
      <c r="D390" s="262" t="s">
        <v>39</v>
      </c>
      <c r="E390" s="281" t="s">
        <v>13407</v>
      </c>
      <c r="F390" s="264"/>
      <c r="G390" s="263"/>
      <c r="H390" s="260" t="s">
        <v>5508</v>
      </c>
      <c r="I390" s="260" t="s">
        <v>5990</v>
      </c>
      <c r="J390" s="260" t="s">
        <v>12614</v>
      </c>
      <c r="K390" s="260" t="s">
        <v>16672</v>
      </c>
      <c r="L390" s="259" t="s">
        <v>1308</v>
      </c>
      <c r="M390" s="260" t="s">
        <v>11545</v>
      </c>
      <c r="N390" s="260" t="s">
        <v>13350</v>
      </c>
      <c r="O390" s="266" t="str">
        <f t="shared" ca="1" si="18"/>
        <v>0 tahun, 5 bulan, 26 hari</v>
      </c>
      <c r="P390" s="331">
        <f t="shared" ca="1" si="19"/>
        <v>179</v>
      </c>
    </row>
    <row r="391" spans="1:16" ht="40.799999999999997" x14ac:dyDescent="0.7">
      <c r="A391" s="259">
        <v>390</v>
      </c>
      <c r="B391" s="269" t="s">
        <v>13151</v>
      </c>
      <c r="C391" s="261">
        <v>46125</v>
      </c>
      <c r="D391" s="262" t="s">
        <v>12578</v>
      </c>
      <c r="E391" s="281" t="s">
        <v>13408</v>
      </c>
      <c r="F391" s="264"/>
      <c r="G391" s="263"/>
      <c r="H391" s="260" t="s">
        <v>5985</v>
      </c>
      <c r="I391" s="260" t="s">
        <v>5985</v>
      </c>
      <c r="J391" s="260" t="s">
        <v>12621</v>
      </c>
      <c r="K391" s="260" t="s">
        <v>16672</v>
      </c>
      <c r="L391" s="259" t="s">
        <v>1308</v>
      </c>
      <c r="M391" s="260" t="s">
        <v>1072</v>
      </c>
      <c r="N391" s="260" t="s">
        <v>1191</v>
      </c>
      <c r="O391" s="266" t="str">
        <f t="shared" ca="1" si="18"/>
        <v>0 tahun, 5 bulan, 26 hari</v>
      </c>
      <c r="P391" s="331">
        <f t="shared" ca="1" si="19"/>
        <v>179</v>
      </c>
    </row>
    <row r="392" spans="1:16" ht="40.799999999999997" x14ac:dyDescent="0.7">
      <c r="A392" s="259">
        <v>391</v>
      </c>
      <c r="B392" s="269" t="s">
        <v>13152</v>
      </c>
      <c r="C392" s="261">
        <v>46125</v>
      </c>
      <c r="D392" s="262" t="s">
        <v>39</v>
      </c>
      <c r="E392" s="281" t="s">
        <v>13409</v>
      </c>
      <c r="F392" s="264"/>
      <c r="G392" s="263"/>
      <c r="H392" s="260" t="s">
        <v>5508</v>
      </c>
      <c r="I392" s="260" t="s">
        <v>5989</v>
      </c>
      <c r="J392" s="260" t="s">
        <v>12852</v>
      </c>
      <c r="K392" s="260" t="s">
        <v>16672</v>
      </c>
      <c r="L392" s="259" t="s">
        <v>1308</v>
      </c>
      <c r="M392" s="260" t="s">
        <v>11545</v>
      </c>
      <c r="N392" s="260" t="s">
        <v>5604</v>
      </c>
      <c r="O392" s="266" t="str">
        <f t="shared" ca="1" si="18"/>
        <v>0 tahun, 5 bulan, 26 hari</v>
      </c>
      <c r="P392" s="331">
        <f t="shared" ca="1" si="19"/>
        <v>179</v>
      </c>
    </row>
    <row r="393" spans="1:16" x14ac:dyDescent="0.7">
      <c r="A393" s="259">
        <v>392</v>
      </c>
      <c r="B393" s="269" t="s">
        <v>13153</v>
      </c>
      <c r="C393" s="261">
        <v>46125</v>
      </c>
      <c r="D393" s="262" t="s">
        <v>10146</v>
      </c>
      <c r="E393" s="281" t="s">
        <v>13410</v>
      </c>
      <c r="F393" s="264"/>
      <c r="G393" s="263"/>
      <c r="H393" s="260" t="s">
        <v>5985</v>
      </c>
      <c r="I393" s="260" t="s">
        <v>5985</v>
      </c>
      <c r="J393" s="260" t="s">
        <v>1088</v>
      </c>
      <c r="K393" s="260" t="s">
        <v>16672</v>
      </c>
      <c r="L393" s="259" t="s">
        <v>1308</v>
      </c>
      <c r="M393" s="260" t="s">
        <v>1088</v>
      </c>
      <c r="N393" s="260" t="s">
        <v>1089</v>
      </c>
      <c r="O393" s="266" t="str">
        <f t="shared" ca="1" si="18"/>
        <v>0 tahun, 5 bulan, 26 hari</v>
      </c>
      <c r="P393" s="331">
        <f t="shared" ca="1" si="19"/>
        <v>179</v>
      </c>
    </row>
    <row r="394" spans="1:16" ht="61.2" x14ac:dyDescent="0.7">
      <c r="A394" s="259">
        <v>393</v>
      </c>
      <c r="B394" s="269" t="s">
        <v>13154</v>
      </c>
      <c r="C394" s="261">
        <v>46125</v>
      </c>
      <c r="D394" s="262" t="s">
        <v>39</v>
      </c>
      <c r="E394" s="281" t="s">
        <v>13411</v>
      </c>
      <c r="F394" s="264"/>
      <c r="G394" s="263"/>
      <c r="H394" s="260" t="s">
        <v>5508</v>
      </c>
      <c r="I394" s="260" t="s">
        <v>5989</v>
      </c>
      <c r="J394" s="260" t="s">
        <v>9844</v>
      </c>
      <c r="K394" s="264" t="s">
        <v>16672</v>
      </c>
      <c r="L394" s="259" t="s">
        <v>1308</v>
      </c>
      <c r="M394" s="259" t="s">
        <v>10720</v>
      </c>
      <c r="N394" s="260" t="s">
        <v>1071</v>
      </c>
      <c r="O394" s="266" t="str">
        <f t="shared" ca="1" si="18"/>
        <v>0 tahun, 5 bulan, 26 hari</v>
      </c>
      <c r="P394" s="331">
        <f t="shared" ca="1" si="19"/>
        <v>179</v>
      </c>
    </row>
    <row r="395" spans="1:16" x14ac:dyDescent="0.7">
      <c r="A395" s="259">
        <v>394</v>
      </c>
      <c r="B395" s="269" t="s">
        <v>13155</v>
      </c>
      <c r="C395" s="261">
        <v>46125</v>
      </c>
      <c r="D395" s="262" t="s">
        <v>11788</v>
      </c>
      <c r="E395" s="281" t="s">
        <v>13412</v>
      </c>
      <c r="F395" s="264"/>
      <c r="G395" s="263"/>
      <c r="H395" s="260" t="s">
        <v>5508</v>
      </c>
      <c r="I395" s="260" t="s">
        <v>7640</v>
      </c>
      <c r="J395" s="262" t="s">
        <v>12604</v>
      </c>
      <c r="K395" s="260" t="s">
        <v>16672</v>
      </c>
      <c r="L395" s="259" t="s">
        <v>1308</v>
      </c>
      <c r="M395" s="260" t="s">
        <v>10515</v>
      </c>
      <c r="N395" s="260" t="s">
        <v>10488</v>
      </c>
      <c r="O395" s="266" t="str">
        <f t="shared" ca="1" si="18"/>
        <v>0 tahun, 5 bulan, 26 hari</v>
      </c>
      <c r="P395" s="331">
        <f t="shared" ca="1" si="19"/>
        <v>179</v>
      </c>
    </row>
    <row r="396" spans="1:16" ht="40.799999999999997" x14ac:dyDescent="0.7">
      <c r="A396" s="259">
        <v>395</v>
      </c>
      <c r="B396" s="269" t="s">
        <v>13156</v>
      </c>
      <c r="C396" s="261">
        <v>46126</v>
      </c>
      <c r="D396" s="262" t="s">
        <v>39</v>
      </c>
      <c r="E396" s="281" t="s">
        <v>10156</v>
      </c>
      <c r="F396" s="264"/>
      <c r="G396" s="263"/>
      <c r="H396" s="260" t="s">
        <v>5508</v>
      </c>
      <c r="I396" s="260" t="s">
        <v>5508</v>
      </c>
      <c r="J396" s="260" t="s">
        <v>12621</v>
      </c>
      <c r="K396" s="260" t="s">
        <v>16672</v>
      </c>
      <c r="L396" s="259" t="s">
        <v>1308</v>
      </c>
      <c r="M396" s="260" t="s">
        <v>1072</v>
      </c>
      <c r="N396" s="260" t="s">
        <v>1191</v>
      </c>
      <c r="O396" s="266" t="str">
        <f t="shared" ca="1" si="18"/>
        <v>0 tahun, 5 bulan, 25 hari</v>
      </c>
      <c r="P396" s="331">
        <f t="shared" ca="1" si="19"/>
        <v>178</v>
      </c>
    </row>
    <row r="397" spans="1:16" ht="61.2" x14ac:dyDescent="0.7">
      <c r="A397" s="259">
        <v>396</v>
      </c>
      <c r="B397" s="269" t="s">
        <v>13157</v>
      </c>
      <c r="C397" s="261">
        <v>46127</v>
      </c>
      <c r="D397" s="262" t="s">
        <v>39</v>
      </c>
      <c r="E397" s="281" t="s">
        <v>13413</v>
      </c>
      <c r="F397" s="264"/>
      <c r="G397" s="263"/>
      <c r="H397" s="260" t="s">
        <v>5508</v>
      </c>
      <c r="I397" s="260" t="s">
        <v>5989</v>
      </c>
      <c r="J397" s="260" t="s">
        <v>9844</v>
      </c>
      <c r="K397" s="264" t="s">
        <v>16672</v>
      </c>
      <c r="L397" s="259" t="s">
        <v>1308</v>
      </c>
      <c r="M397" s="259" t="s">
        <v>10720</v>
      </c>
      <c r="N397" s="260" t="s">
        <v>1071</v>
      </c>
      <c r="O397" s="266" t="str">
        <f t="shared" ca="1" si="18"/>
        <v>0 tahun, 5 bulan, 24 hari</v>
      </c>
      <c r="P397" s="331">
        <f t="shared" ca="1" si="19"/>
        <v>177</v>
      </c>
    </row>
    <row r="398" spans="1:16" ht="61.2" x14ac:dyDescent="0.7">
      <c r="A398" s="259">
        <v>397</v>
      </c>
      <c r="B398" s="269" t="s">
        <v>13158</v>
      </c>
      <c r="C398" s="261">
        <v>46127</v>
      </c>
      <c r="D398" s="262" t="s">
        <v>13415</v>
      </c>
      <c r="E398" s="281" t="s">
        <v>13414</v>
      </c>
      <c r="F398" s="264"/>
      <c r="G398" s="263"/>
      <c r="H398" s="260" t="s">
        <v>5508</v>
      </c>
      <c r="I398" s="260" t="s">
        <v>5990</v>
      </c>
      <c r="J398" s="262" t="s">
        <v>12604</v>
      </c>
      <c r="K398" s="260" t="s">
        <v>16672</v>
      </c>
      <c r="L398" s="259" t="s">
        <v>1308</v>
      </c>
      <c r="M398" s="260" t="s">
        <v>10515</v>
      </c>
      <c r="N398" s="260" t="s">
        <v>10488</v>
      </c>
      <c r="O398" s="266" t="str">
        <f t="shared" ca="1" si="18"/>
        <v>0 tahun, 5 bulan, 24 hari</v>
      </c>
      <c r="P398" s="331">
        <f t="shared" ca="1" si="19"/>
        <v>177</v>
      </c>
    </row>
    <row r="399" spans="1:16" ht="61.2" x14ac:dyDescent="0.7">
      <c r="A399" s="259">
        <v>398</v>
      </c>
      <c r="B399" s="269" t="s">
        <v>13159</v>
      </c>
      <c r="C399" s="261">
        <v>46127</v>
      </c>
      <c r="D399" s="262" t="s">
        <v>13415</v>
      </c>
      <c r="E399" s="281" t="s">
        <v>13416</v>
      </c>
      <c r="F399" s="264"/>
      <c r="G399" s="263"/>
      <c r="H399" s="260" t="s">
        <v>5508</v>
      </c>
      <c r="I399" s="260" t="s">
        <v>5990</v>
      </c>
      <c r="J399" s="262" t="s">
        <v>12604</v>
      </c>
      <c r="K399" s="260" t="s">
        <v>16672</v>
      </c>
      <c r="L399" s="259" t="s">
        <v>1308</v>
      </c>
      <c r="M399" s="260" t="s">
        <v>10515</v>
      </c>
      <c r="N399" s="260" t="s">
        <v>10488</v>
      </c>
      <c r="O399" s="266" t="str">
        <f t="shared" ca="1" si="18"/>
        <v>0 tahun, 5 bulan, 24 hari</v>
      </c>
      <c r="P399" s="331">
        <f t="shared" ca="1" si="19"/>
        <v>177</v>
      </c>
    </row>
    <row r="400" spans="1:16" ht="61.2" x14ac:dyDescent="0.7">
      <c r="A400" s="259">
        <v>399</v>
      </c>
      <c r="B400" s="269" t="s">
        <v>13160</v>
      </c>
      <c r="C400" s="261">
        <v>46127</v>
      </c>
      <c r="D400" s="262" t="s">
        <v>13415</v>
      </c>
      <c r="E400" s="281" t="s">
        <v>13417</v>
      </c>
      <c r="F400" s="264"/>
      <c r="G400" s="263"/>
      <c r="H400" s="260" t="s">
        <v>5508</v>
      </c>
      <c r="I400" s="260" t="s">
        <v>7640</v>
      </c>
      <c r="J400" s="262" t="s">
        <v>12604</v>
      </c>
      <c r="K400" s="260" t="s">
        <v>16672</v>
      </c>
      <c r="L400" s="259" t="s">
        <v>1308</v>
      </c>
      <c r="M400" s="260" t="s">
        <v>10515</v>
      </c>
      <c r="N400" s="260" t="s">
        <v>10488</v>
      </c>
      <c r="O400" s="266" t="str">
        <f t="shared" ca="1" si="18"/>
        <v>0 tahun, 5 bulan, 24 hari</v>
      </c>
      <c r="P400" s="331">
        <f t="shared" ca="1" si="19"/>
        <v>177</v>
      </c>
    </row>
    <row r="401" spans="1:16" ht="40.799999999999997" x14ac:dyDescent="0.7">
      <c r="A401" s="259">
        <v>400</v>
      </c>
      <c r="B401" s="269" t="s">
        <v>13161</v>
      </c>
      <c r="C401" s="261">
        <v>46127</v>
      </c>
      <c r="D401" s="262" t="s">
        <v>39</v>
      </c>
      <c r="E401" s="281" t="s">
        <v>13418</v>
      </c>
      <c r="F401" s="264"/>
      <c r="G401" s="263"/>
      <c r="H401" s="260" t="s">
        <v>5508</v>
      </c>
      <c r="I401" s="260" t="s">
        <v>3191</v>
      </c>
      <c r="J401" s="260" t="s">
        <v>12613</v>
      </c>
      <c r="K401" s="260" t="s">
        <v>16672</v>
      </c>
      <c r="L401" s="259" t="s">
        <v>1308</v>
      </c>
      <c r="M401" s="260" t="s">
        <v>1175</v>
      </c>
      <c r="N401" s="260" t="s">
        <v>7484</v>
      </c>
      <c r="O401" s="266" t="str">
        <f t="shared" ref="O401:O464" ca="1" si="20">DATEDIF(C401,$R$1,"Y")&amp;" tahun, "&amp;DATEDIF(C401,$R$1,"YM")&amp;" bulan, "&amp;DATEDIF(C401,$R$1,"MD")&amp;" hari"</f>
        <v>0 tahun, 5 bulan, 24 hari</v>
      </c>
      <c r="P401" s="331">
        <f t="shared" ref="P401:P464" ca="1" si="21">TODAY()-C401</f>
        <v>177</v>
      </c>
    </row>
    <row r="402" spans="1:16" ht="99" x14ac:dyDescent="0.7">
      <c r="A402" s="259">
        <v>401</v>
      </c>
      <c r="B402" s="269" t="s">
        <v>13162</v>
      </c>
      <c r="C402" s="261">
        <v>46127</v>
      </c>
      <c r="D402" s="314" t="s">
        <v>12225</v>
      </c>
      <c r="E402" s="281" t="s">
        <v>11346</v>
      </c>
      <c r="F402" s="264"/>
      <c r="G402" s="263"/>
      <c r="H402" s="260" t="s">
        <v>5508</v>
      </c>
      <c r="I402" s="260" t="s">
        <v>5989</v>
      </c>
      <c r="J402" s="260" t="s">
        <v>3188</v>
      </c>
      <c r="K402" s="264" t="s">
        <v>16672</v>
      </c>
      <c r="L402" s="259" t="s">
        <v>1308</v>
      </c>
      <c r="M402" s="259" t="s">
        <v>1170</v>
      </c>
      <c r="N402" s="259" t="s">
        <v>13443</v>
      </c>
      <c r="O402" s="266" t="str">
        <f t="shared" ca="1" si="20"/>
        <v>0 tahun, 5 bulan, 24 hari</v>
      </c>
      <c r="P402" s="331">
        <f t="shared" ca="1" si="21"/>
        <v>177</v>
      </c>
    </row>
    <row r="403" spans="1:16" ht="40.799999999999997" x14ac:dyDescent="0.7">
      <c r="A403" s="259">
        <v>402</v>
      </c>
      <c r="B403" s="269" t="s">
        <v>13163</v>
      </c>
      <c r="C403" s="261">
        <v>46127</v>
      </c>
      <c r="D403" s="262" t="s">
        <v>39</v>
      </c>
      <c r="E403" s="281" t="s">
        <v>13419</v>
      </c>
      <c r="F403" s="264"/>
      <c r="G403" s="263"/>
      <c r="H403" s="260" t="s">
        <v>1079</v>
      </c>
      <c r="I403" s="260" t="s">
        <v>7756</v>
      </c>
      <c r="J403" s="260" t="s">
        <v>12608</v>
      </c>
      <c r="K403" s="260" t="s">
        <v>16672</v>
      </c>
      <c r="L403" s="259" t="s">
        <v>1308</v>
      </c>
      <c r="M403" s="260" t="s">
        <v>1079</v>
      </c>
      <c r="N403" s="260" t="s">
        <v>2488</v>
      </c>
      <c r="O403" s="266" t="str">
        <f t="shared" ca="1" si="20"/>
        <v>0 tahun, 5 bulan, 24 hari</v>
      </c>
      <c r="P403" s="331">
        <f t="shared" ca="1" si="21"/>
        <v>177</v>
      </c>
    </row>
    <row r="404" spans="1:16" ht="40.799999999999997" x14ac:dyDescent="0.7">
      <c r="A404" s="259">
        <v>403</v>
      </c>
      <c r="B404" s="269" t="s">
        <v>13164</v>
      </c>
      <c r="C404" s="261">
        <v>46127</v>
      </c>
      <c r="D404" s="262" t="s">
        <v>39</v>
      </c>
      <c r="E404" s="281" t="s">
        <v>13420</v>
      </c>
      <c r="F404" s="264"/>
      <c r="G404" s="263"/>
      <c r="H404" s="260" t="s">
        <v>1079</v>
      </c>
      <c r="I404" s="260" t="s">
        <v>7715</v>
      </c>
      <c r="J404" s="260" t="s">
        <v>12608</v>
      </c>
      <c r="K404" s="260" t="s">
        <v>16672</v>
      </c>
      <c r="L404" s="259" t="s">
        <v>1308</v>
      </c>
      <c r="M404" s="260" t="s">
        <v>1079</v>
      </c>
      <c r="N404" s="260" t="s">
        <v>5499</v>
      </c>
      <c r="O404" s="266" t="str">
        <f t="shared" ca="1" si="20"/>
        <v>0 tahun, 5 bulan, 24 hari</v>
      </c>
      <c r="P404" s="331">
        <f t="shared" ca="1" si="21"/>
        <v>177</v>
      </c>
    </row>
    <row r="405" spans="1:16" ht="61.2" x14ac:dyDescent="0.7">
      <c r="A405" s="259">
        <v>404</v>
      </c>
      <c r="B405" s="269" t="s">
        <v>13165</v>
      </c>
      <c r="C405" s="261">
        <v>46127</v>
      </c>
      <c r="D405" s="262" t="s">
        <v>39</v>
      </c>
      <c r="E405" s="281" t="s">
        <v>13421</v>
      </c>
      <c r="F405" s="264"/>
      <c r="G405" s="263"/>
      <c r="H405" s="260" t="s">
        <v>5508</v>
      </c>
      <c r="I405" s="260" t="s">
        <v>5989</v>
      </c>
      <c r="J405" s="260" t="s">
        <v>9844</v>
      </c>
      <c r="K405" s="264" t="s">
        <v>16672</v>
      </c>
      <c r="L405" s="259" t="s">
        <v>1308</v>
      </c>
      <c r="M405" s="259" t="s">
        <v>10720</v>
      </c>
      <c r="N405" s="260" t="s">
        <v>1071</v>
      </c>
      <c r="O405" s="266" t="str">
        <f t="shared" ca="1" si="20"/>
        <v>0 tahun, 5 bulan, 24 hari</v>
      </c>
      <c r="P405" s="331">
        <f t="shared" ca="1" si="21"/>
        <v>177</v>
      </c>
    </row>
    <row r="406" spans="1:16" ht="81.599999999999994" x14ac:dyDescent="0.7">
      <c r="A406" s="259">
        <v>405</v>
      </c>
      <c r="B406" s="269" t="s">
        <v>13166</v>
      </c>
      <c r="C406" s="261">
        <v>46128</v>
      </c>
      <c r="D406" s="262" t="s">
        <v>39</v>
      </c>
      <c r="E406" s="281" t="s">
        <v>13422</v>
      </c>
      <c r="F406" s="264"/>
      <c r="G406" s="263" t="s">
        <v>15382</v>
      </c>
      <c r="H406" s="260" t="s">
        <v>1079</v>
      </c>
      <c r="I406" s="260" t="s">
        <v>3199</v>
      </c>
      <c r="J406" s="260" t="s">
        <v>12608</v>
      </c>
      <c r="K406" s="260" t="s">
        <v>16672</v>
      </c>
      <c r="L406" s="259" t="s">
        <v>1308</v>
      </c>
      <c r="M406" s="260" t="s">
        <v>1079</v>
      </c>
      <c r="N406" s="260" t="s">
        <v>13423</v>
      </c>
      <c r="O406" s="266" t="str">
        <f t="shared" ca="1" si="20"/>
        <v>0 tahun, 5 bulan, 23 hari</v>
      </c>
      <c r="P406" s="331">
        <f t="shared" ca="1" si="21"/>
        <v>176</v>
      </c>
    </row>
    <row r="407" spans="1:16" ht="40.799999999999997" x14ac:dyDescent="0.7">
      <c r="A407" s="259">
        <v>406</v>
      </c>
      <c r="B407" s="269" t="s">
        <v>13167</v>
      </c>
      <c r="C407" s="261">
        <v>46128</v>
      </c>
      <c r="D407" s="262" t="s">
        <v>13424</v>
      </c>
      <c r="E407" s="281" t="s">
        <v>13425</v>
      </c>
      <c r="F407" s="264"/>
      <c r="G407" s="263"/>
      <c r="H407" s="260" t="s">
        <v>5985</v>
      </c>
      <c r="I407" s="260" t="s">
        <v>5985</v>
      </c>
      <c r="J407" s="260" t="s">
        <v>1219</v>
      </c>
      <c r="K407" s="260" t="s">
        <v>16672</v>
      </c>
      <c r="L407" s="259" t="s">
        <v>1308</v>
      </c>
      <c r="M407" s="260" t="s">
        <v>1219</v>
      </c>
      <c r="N407" s="260" t="s">
        <v>11185</v>
      </c>
      <c r="O407" s="266" t="str">
        <f t="shared" ca="1" si="20"/>
        <v>0 tahun, 5 bulan, 23 hari</v>
      </c>
      <c r="P407" s="331">
        <f t="shared" ca="1" si="21"/>
        <v>176</v>
      </c>
    </row>
    <row r="408" spans="1:16" x14ac:dyDescent="0.7">
      <c r="A408" s="259">
        <v>407</v>
      </c>
      <c r="B408" s="269" t="s">
        <v>13168</v>
      </c>
      <c r="C408" s="261">
        <v>46128</v>
      </c>
      <c r="D408" s="262" t="s">
        <v>39</v>
      </c>
      <c r="E408" s="281" t="s">
        <v>13426</v>
      </c>
      <c r="F408" s="264"/>
      <c r="G408" s="263"/>
      <c r="H408" s="260" t="s">
        <v>5508</v>
      </c>
      <c r="I408" s="260" t="s">
        <v>7640</v>
      </c>
      <c r="J408" s="260" t="s">
        <v>12613</v>
      </c>
      <c r="K408" s="260" t="s">
        <v>16672</v>
      </c>
      <c r="L408" s="259" t="s">
        <v>1308</v>
      </c>
      <c r="M408" s="260" t="s">
        <v>1175</v>
      </c>
      <c r="N408" s="260" t="s">
        <v>7484</v>
      </c>
      <c r="O408" s="266" t="str">
        <f t="shared" ca="1" si="20"/>
        <v>0 tahun, 5 bulan, 23 hari</v>
      </c>
      <c r="P408" s="331">
        <f t="shared" ca="1" si="21"/>
        <v>176</v>
      </c>
    </row>
    <row r="409" spans="1:16" ht="81.599999999999994" x14ac:dyDescent="0.7">
      <c r="A409" s="259">
        <v>408</v>
      </c>
      <c r="B409" s="269" t="s">
        <v>13169</v>
      </c>
      <c r="C409" s="261">
        <v>46128</v>
      </c>
      <c r="D409" s="262" t="s">
        <v>39</v>
      </c>
      <c r="E409" s="281" t="s">
        <v>13427</v>
      </c>
      <c r="F409" s="264"/>
      <c r="G409" s="263" t="s">
        <v>16999</v>
      </c>
      <c r="H409" s="260" t="s">
        <v>1079</v>
      </c>
      <c r="I409" s="260" t="s">
        <v>7397</v>
      </c>
      <c r="J409" s="260" t="s">
        <v>12608</v>
      </c>
      <c r="K409" s="260" t="s">
        <v>16672</v>
      </c>
      <c r="L409" s="259" t="s">
        <v>1308</v>
      </c>
      <c r="M409" s="260" t="s">
        <v>1079</v>
      </c>
      <c r="N409" s="260" t="s">
        <v>5498</v>
      </c>
      <c r="O409" s="266" t="str">
        <f t="shared" ca="1" si="20"/>
        <v>0 tahun, 5 bulan, 23 hari</v>
      </c>
      <c r="P409" s="331">
        <f t="shared" ca="1" si="21"/>
        <v>176</v>
      </c>
    </row>
    <row r="410" spans="1:16" ht="61.2" x14ac:dyDescent="0.7">
      <c r="A410" s="259">
        <v>409</v>
      </c>
      <c r="B410" s="269" t="s">
        <v>13170</v>
      </c>
      <c r="C410" s="261">
        <v>46128</v>
      </c>
      <c r="D410" s="262" t="s">
        <v>39</v>
      </c>
      <c r="E410" s="281" t="s">
        <v>13428</v>
      </c>
      <c r="F410" s="264"/>
      <c r="G410" s="263"/>
      <c r="H410" s="260" t="s">
        <v>5508</v>
      </c>
      <c r="I410" s="260" t="s">
        <v>5989</v>
      </c>
      <c r="J410" s="260" t="s">
        <v>9844</v>
      </c>
      <c r="K410" s="264" t="s">
        <v>16672</v>
      </c>
      <c r="L410" s="259" t="s">
        <v>1308</v>
      </c>
      <c r="M410" s="259" t="s">
        <v>10720</v>
      </c>
      <c r="N410" s="260" t="s">
        <v>1071</v>
      </c>
      <c r="O410" s="266" t="str">
        <f t="shared" ca="1" si="20"/>
        <v>0 tahun, 5 bulan, 23 hari</v>
      </c>
      <c r="P410" s="331">
        <f t="shared" ca="1" si="21"/>
        <v>176</v>
      </c>
    </row>
    <row r="411" spans="1:16" ht="61.2" x14ac:dyDescent="0.7">
      <c r="A411" s="259">
        <v>410</v>
      </c>
      <c r="B411" s="269" t="s">
        <v>13171</v>
      </c>
      <c r="C411" s="261">
        <v>46128</v>
      </c>
      <c r="D411" s="262" t="s">
        <v>39</v>
      </c>
      <c r="E411" s="281" t="s">
        <v>13421</v>
      </c>
      <c r="F411" s="264"/>
      <c r="G411" s="263"/>
      <c r="H411" s="260" t="s">
        <v>5508</v>
      </c>
      <c r="I411" s="260" t="s">
        <v>5989</v>
      </c>
      <c r="J411" s="260" t="s">
        <v>9844</v>
      </c>
      <c r="K411" s="264" t="s">
        <v>16672</v>
      </c>
      <c r="L411" s="259" t="s">
        <v>1308</v>
      </c>
      <c r="M411" s="259" t="s">
        <v>10720</v>
      </c>
      <c r="N411" s="260" t="s">
        <v>1071</v>
      </c>
      <c r="O411" s="266" t="str">
        <f t="shared" ca="1" si="20"/>
        <v>0 tahun, 5 bulan, 23 hari</v>
      </c>
      <c r="P411" s="331">
        <f t="shared" ca="1" si="21"/>
        <v>176</v>
      </c>
    </row>
    <row r="412" spans="1:16" ht="40.799999999999997" x14ac:dyDescent="0.7">
      <c r="A412" s="259">
        <v>411</v>
      </c>
      <c r="B412" s="269" t="s">
        <v>13172</v>
      </c>
      <c r="C412" s="261">
        <v>46129</v>
      </c>
      <c r="D412" s="262" t="s">
        <v>39</v>
      </c>
      <c r="E412" s="281" t="s">
        <v>13429</v>
      </c>
      <c r="F412" s="264"/>
      <c r="G412" s="263"/>
      <c r="H412" s="260" t="s">
        <v>5508</v>
      </c>
      <c r="I412" s="260" t="s">
        <v>5989</v>
      </c>
      <c r="J412" s="260" t="s">
        <v>3188</v>
      </c>
      <c r="K412" s="264" t="s">
        <v>16672</v>
      </c>
      <c r="L412" s="259" t="s">
        <v>1308</v>
      </c>
      <c r="M412" s="259" t="s">
        <v>1170</v>
      </c>
      <c r="N412" s="259" t="s">
        <v>13443</v>
      </c>
      <c r="O412" s="266" t="str">
        <f t="shared" ca="1" si="20"/>
        <v>0 tahun, 5 bulan, 22 hari</v>
      </c>
      <c r="P412" s="331">
        <f t="shared" ca="1" si="21"/>
        <v>175</v>
      </c>
    </row>
    <row r="413" spans="1:16" ht="40.799999999999997" x14ac:dyDescent="0.7">
      <c r="A413" s="259">
        <v>412</v>
      </c>
      <c r="B413" s="269" t="s">
        <v>13173</v>
      </c>
      <c r="C413" s="261">
        <v>46129</v>
      </c>
      <c r="D413" s="262" t="s">
        <v>39</v>
      </c>
      <c r="E413" s="281" t="s">
        <v>13430</v>
      </c>
      <c r="F413" s="264"/>
      <c r="G413" s="263"/>
      <c r="H413" s="260" t="s">
        <v>5508</v>
      </c>
      <c r="I413" s="260" t="s">
        <v>5990</v>
      </c>
      <c r="J413" s="260" t="s">
        <v>12614</v>
      </c>
      <c r="K413" s="260" t="s">
        <v>16672</v>
      </c>
      <c r="L413" s="259" t="s">
        <v>1308</v>
      </c>
      <c r="M413" s="260" t="s">
        <v>11545</v>
      </c>
      <c r="N413" s="260" t="s">
        <v>13350</v>
      </c>
      <c r="O413" s="266" t="str">
        <f t="shared" ca="1" si="20"/>
        <v>0 tahun, 5 bulan, 22 hari</v>
      </c>
      <c r="P413" s="331">
        <f t="shared" ca="1" si="21"/>
        <v>175</v>
      </c>
    </row>
    <row r="414" spans="1:16" ht="61.2" x14ac:dyDescent="0.7">
      <c r="A414" s="259">
        <v>413</v>
      </c>
      <c r="B414" s="269" t="s">
        <v>13174</v>
      </c>
      <c r="C414" s="261">
        <v>46129</v>
      </c>
      <c r="D414" s="262" t="s">
        <v>39</v>
      </c>
      <c r="E414" s="281" t="s">
        <v>13431</v>
      </c>
      <c r="F414" s="264"/>
      <c r="G414" s="263" t="s">
        <v>15383</v>
      </c>
      <c r="H414" s="260" t="s">
        <v>5508</v>
      </c>
      <c r="I414" s="260" t="s">
        <v>7640</v>
      </c>
      <c r="J414" s="260" t="s">
        <v>12614</v>
      </c>
      <c r="K414" s="260" t="s">
        <v>16672</v>
      </c>
      <c r="L414" s="259" t="s">
        <v>1308</v>
      </c>
      <c r="M414" s="260" t="s">
        <v>1080</v>
      </c>
      <c r="N414" s="260" t="s">
        <v>9788</v>
      </c>
      <c r="O414" s="266" t="str">
        <f t="shared" ca="1" si="20"/>
        <v>0 tahun, 5 bulan, 22 hari</v>
      </c>
      <c r="P414" s="331">
        <f t="shared" ca="1" si="21"/>
        <v>175</v>
      </c>
    </row>
    <row r="415" spans="1:16" ht="40.799999999999997" x14ac:dyDescent="0.7">
      <c r="A415" s="259">
        <v>414</v>
      </c>
      <c r="B415" s="269" t="s">
        <v>13175</v>
      </c>
      <c r="C415" s="261">
        <v>46129</v>
      </c>
      <c r="D415" s="262" t="s">
        <v>39</v>
      </c>
      <c r="E415" s="281" t="s">
        <v>13432</v>
      </c>
      <c r="F415" s="264"/>
      <c r="G415" s="263"/>
      <c r="H415" s="260" t="s">
        <v>5508</v>
      </c>
      <c r="I415" s="260" t="s">
        <v>7640</v>
      </c>
      <c r="J415" s="260" t="s">
        <v>12614</v>
      </c>
      <c r="K415" s="260" t="s">
        <v>16672</v>
      </c>
      <c r="L415" s="259" t="s">
        <v>1308</v>
      </c>
      <c r="M415" s="260" t="s">
        <v>10515</v>
      </c>
      <c r="N415" s="260" t="s">
        <v>10488</v>
      </c>
      <c r="O415" s="266" t="str">
        <f t="shared" ca="1" si="20"/>
        <v>0 tahun, 5 bulan, 22 hari</v>
      </c>
      <c r="P415" s="331">
        <f t="shared" ca="1" si="21"/>
        <v>175</v>
      </c>
    </row>
    <row r="416" spans="1:16" ht="61.2" x14ac:dyDescent="0.7">
      <c r="A416" s="259">
        <v>415</v>
      </c>
      <c r="B416" s="269" t="s">
        <v>13176</v>
      </c>
      <c r="C416" s="261">
        <v>46129</v>
      </c>
      <c r="D416" s="262" t="s">
        <v>39</v>
      </c>
      <c r="E416" s="281" t="s">
        <v>13433</v>
      </c>
      <c r="F416" s="264"/>
      <c r="G416" s="263"/>
      <c r="H416" s="260" t="s">
        <v>5508</v>
      </c>
      <c r="I416" s="260" t="s">
        <v>5989</v>
      </c>
      <c r="J416" s="260" t="s">
        <v>9844</v>
      </c>
      <c r="K416" s="264" t="s">
        <v>16672</v>
      </c>
      <c r="L416" s="259" t="s">
        <v>1308</v>
      </c>
      <c r="M416" s="259" t="s">
        <v>10720</v>
      </c>
      <c r="N416" s="260" t="s">
        <v>1071</v>
      </c>
      <c r="O416" s="266" t="str">
        <f t="shared" ca="1" si="20"/>
        <v>0 tahun, 5 bulan, 22 hari</v>
      </c>
      <c r="P416" s="331">
        <f t="shared" ca="1" si="21"/>
        <v>175</v>
      </c>
    </row>
    <row r="417" spans="1:16" ht="40.799999999999997" x14ac:dyDescent="0.7">
      <c r="A417" s="259">
        <v>416</v>
      </c>
      <c r="B417" s="269" t="s">
        <v>13177</v>
      </c>
      <c r="C417" s="261">
        <v>46132</v>
      </c>
      <c r="D417" s="262" t="s">
        <v>39</v>
      </c>
      <c r="E417" s="281" t="s">
        <v>13434</v>
      </c>
      <c r="F417" s="264"/>
      <c r="G417" s="263"/>
      <c r="H417" s="260" t="s">
        <v>5508</v>
      </c>
      <c r="I417" s="260" t="s">
        <v>5508</v>
      </c>
      <c r="J417" s="326" t="s">
        <v>12603</v>
      </c>
      <c r="K417" s="260" t="s">
        <v>16672</v>
      </c>
      <c r="L417" s="259" t="s">
        <v>1308</v>
      </c>
      <c r="M417" s="260" t="s">
        <v>1080</v>
      </c>
      <c r="N417" s="260" t="s">
        <v>9788</v>
      </c>
      <c r="O417" s="266" t="str">
        <f t="shared" ca="1" si="20"/>
        <v>0 tahun, 5 bulan, 19 hari</v>
      </c>
      <c r="P417" s="331">
        <f t="shared" ca="1" si="21"/>
        <v>172</v>
      </c>
    </row>
    <row r="418" spans="1:16" ht="40.799999999999997" x14ac:dyDescent="0.7">
      <c r="A418" s="259">
        <v>417</v>
      </c>
      <c r="B418" s="269" t="s">
        <v>13178</v>
      </c>
      <c r="C418" s="261">
        <v>46132</v>
      </c>
      <c r="D418" s="262" t="s">
        <v>39</v>
      </c>
      <c r="E418" s="281" t="s">
        <v>13435</v>
      </c>
      <c r="F418" s="264"/>
      <c r="G418" s="263" t="s">
        <v>15384</v>
      </c>
      <c r="H418" s="260" t="s">
        <v>5508</v>
      </c>
      <c r="I418" s="260" t="s">
        <v>5989</v>
      </c>
      <c r="J418" s="326" t="s">
        <v>12603</v>
      </c>
      <c r="K418" s="260" t="s">
        <v>16672</v>
      </c>
      <c r="L418" s="259" t="s">
        <v>1308</v>
      </c>
      <c r="M418" s="260" t="s">
        <v>1080</v>
      </c>
      <c r="N418" s="260" t="s">
        <v>9788</v>
      </c>
      <c r="O418" s="266" t="str">
        <f t="shared" ca="1" si="20"/>
        <v>0 tahun, 5 bulan, 19 hari</v>
      </c>
      <c r="P418" s="331">
        <f t="shared" ca="1" si="21"/>
        <v>172</v>
      </c>
    </row>
    <row r="419" spans="1:16" ht="40.799999999999997" x14ac:dyDescent="0.7">
      <c r="A419" s="259">
        <v>418</v>
      </c>
      <c r="B419" s="269" t="s">
        <v>13179</v>
      </c>
      <c r="C419" s="261">
        <v>46132</v>
      </c>
      <c r="D419" s="262" t="s">
        <v>12075</v>
      </c>
      <c r="E419" s="281" t="s">
        <v>13436</v>
      </c>
      <c r="F419" s="264"/>
      <c r="G419" s="263"/>
      <c r="H419" s="260" t="s">
        <v>5508</v>
      </c>
      <c r="I419" s="260" t="s">
        <v>3191</v>
      </c>
      <c r="J419" s="260" t="s">
        <v>12614</v>
      </c>
      <c r="K419" s="260" t="s">
        <v>16672</v>
      </c>
      <c r="L419" s="259" t="s">
        <v>1308</v>
      </c>
      <c r="M419" s="260" t="s">
        <v>10515</v>
      </c>
      <c r="N419" s="260" t="s">
        <v>10488</v>
      </c>
      <c r="O419" s="266" t="str">
        <f t="shared" ca="1" si="20"/>
        <v>0 tahun, 5 bulan, 19 hari</v>
      </c>
      <c r="P419" s="331">
        <f t="shared" ca="1" si="21"/>
        <v>172</v>
      </c>
    </row>
    <row r="420" spans="1:16" ht="40.799999999999997" x14ac:dyDescent="0.7">
      <c r="A420" s="259">
        <v>419</v>
      </c>
      <c r="B420" s="269" t="s">
        <v>13180</v>
      </c>
      <c r="C420" s="261">
        <v>46132</v>
      </c>
      <c r="D420" s="262" t="s">
        <v>13437</v>
      </c>
      <c r="E420" s="281" t="s">
        <v>13438</v>
      </c>
      <c r="F420" s="264"/>
      <c r="G420" s="263"/>
      <c r="H420" s="260" t="s">
        <v>5508</v>
      </c>
      <c r="I420" s="260" t="s">
        <v>3191</v>
      </c>
      <c r="J420" s="260" t="s">
        <v>12614</v>
      </c>
      <c r="K420" s="260" t="s">
        <v>16672</v>
      </c>
      <c r="L420" s="259" t="s">
        <v>1308</v>
      </c>
      <c r="M420" s="260" t="s">
        <v>10515</v>
      </c>
      <c r="N420" s="260" t="s">
        <v>10488</v>
      </c>
      <c r="O420" s="266" t="str">
        <f t="shared" ca="1" si="20"/>
        <v>0 tahun, 5 bulan, 19 hari</v>
      </c>
      <c r="P420" s="331">
        <f t="shared" ca="1" si="21"/>
        <v>172</v>
      </c>
    </row>
    <row r="421" spans="1:16" x14ac:dyDescent="0.7">
      <c r="A421" s="259">
        <v>420</v>
      </c>
      <c r="B421" s="269" t="s">
        <v>13181</v>
      </c>
      <c r="C421" s="261">
        <v>46132</v>
      </c>
      <c r="D421" s="262" t="s">
        <v>13439</v>
      </c>
      <c r="E421" s="281" t="s">
        <v>13440</v>
      </c>
      <c r="F421" s="264"/>
      <c r="G421" s="263"/>
      <c r="H421" s="260" t="s">
        <v>5508</v>
      </c>
      <c r="I421" s="260" t="s">
        <v>5989</v>
      </c>
      <c r="J421" s="260" t="s">
        <v>12614</v>
      </c>
      <c r="K421" s="260" t="s">
        <v>16672</v>
      </c>
      <c r="L421" s="259" t="s">
        <v>1308</v>
      </c>
      <c r="M421" s="260" t="s">
        <v>10515</v>
      </c>
      <c r="N421" s="260" t="s">
        <v>10488</v>
      </c>
      <c r="O421" s="266" t="str">
        <f t="shared" ca="1" si="20"/>
        <v>0 tahun, 5 bulan, 19 hari</v>
      </c>
      <c r="P421" s="331">
        <f t="shared" ca="1" si="21"/>
        <v>172</v>
      </c>
    </row>
    <row r="422" spans="1:16" ht="61.2" x14ac:dyDescent="0.7">
      <c r="A422" s="259">
        <v>421</v>
      </c>
      <c r="B422" s="269" t="s">
        <v>13182</v>
      </c>
      <c r="C422" s="261">
        <v>46132</v>
      </c>
      <c r="D422" s="262" t="s">
        <v>39</v>
      </c>
      <c r="E422" s="281" t="s">
        <v>13441</v>
      </c>
      <c r="F422" s="264"/>
      <c r="G422" s="263"/>
      <c r="H422" s="260" t="s">
        <v>5508</v>
      </c>
      <c r="I422" s="260" t="s">
        <v>5989</v>
      </c>
      <c r="J422" s="260" t="s">
        <v>9844</v>
      </c>
      <c r="K422" s="264" t="s">
        <v>16672</v>
      </c>
      <c r="L422" s="259" t="s">
        <v>1308</v>
      </c>
      <c r="M422" s="259" t="s">
        <v>10720</v>
      </c>
      <c r="N422" s="260" t="s">
        <v>1071</v>
      </c>
      <c r="O422" s="266" t="str">
        <f t="shared" ca="1" si="20"/>
        <v>0 tahun, 5 bulan, 19 hari</v>
      </c>
      <c r="P422" s="331">
        <f t="shared" ca="1" si="21"/>
        <v>172</v>
      </c>
    </row>
    <row r="423" spans="1:16" ht="61.2" x14ac:dyDescent="0.7">
      <c r="A423" s="259">
        <v>422</v>
      </c>
      <c r="B423" s="269" t="s">
        <v>13183</v>
      </c>
      <c r="C423" s="261">
        <v>46133</v>
      </c>
      <c r="D423" s="262" t="s">
        <v>39</v>
      </c>
      <c r="E423" s="281" t="s">
        <v>13442</v>
      </c>
      <c r="F423" s="264"/>
      <c r="G423" s="263" t="s">
        <v>15385</v>
      </c>
      <c r="H423" s="260" t="s">
        <v>5508</v>
      </c>
      <c r="I423" s="260" t="s">
        <v>5989</v>
      </c>
      <c r="J423" s="260" t="s">
        <v>3188</v>
      </c>
      <c r="K423" s="264" t="s">
        <v>16672</v>
      </c>
      <c r="L423" s="315" t="s">
        <v>1305</v>
      </c>
      <c r="M423" s="260" t="s">
        <v>1170</v>
      </c>
      <c r="N423" s="260" t="s">
        <v>13443</v>
      </c>
      <c r="O423" s="266" t="str">
        <f t="shared" ca="1" si="20"/>
        <v>0 tahun, 5 bulan, 18 hari</v>
      </c>
      <c r="P423" s="331">
        <f t="shared" ca="1" si="21"/>
        <v>171</v>
      </c>
    </row>
    <row r="424" spans="1:16" ht="40.799999999999997" x14ac:dyDescent="0.7">
      <c r="A424" s="259">
        <v>423</v>
      </c>
      <c r="B424" s="269" t="s">
        <v>13184</v>
      </c>
      <c r="C424" s="261">
        <v>46133</v>
      </c>
      <c r="D424" s="262" t="s">
        <v>39</v>
      </c>
      <c r="E424" s="281" t="s">
        <v>10356</v>
      </c>
      <c r="F424" s="264"/>
      <c r="G424" s="263"/>
      <c r="H424" s="260" t="s">
        <v>5508</v>
      </c>
      <c r="I424" s="260" t="s">
        <v>3191</v>
      </c>
      <c r="J424" s="260" t="s">
        <v>12614</v>
      </c>
      <c r="K424" s="260" t="s">
        <v>16672</v>
      </c>
      <c r="L424" s="259" t="s">
        <v>1308</v>
      </c>
      <c r="M424" s="260" t="s">
        <v>11545</v>
      </c>
      <c r="N424" s="260" t="s">
        <v>11778</v>
      </c>
      <c r="O424" s="266" t="str">
        <f t="shared" ca="1" si="20"/>
        <v>0 tahun, 5 bulan, 18 hari</v>
      </c>
      <c r="P424" s="331">
        <f t="shared" ca="1" si="21"/>
        <v>171</v>
      </c>
    </row>
    <row r="425" spans="1:16" ht="61.2" x14ac:dyDescent="0.7">
      <c r="A425" s="259">
        <v>424</v>
      </c>
      <c r="B425" s="269" t="s">
        <v>13185</v>
      </c>
      <c r="C425" s="261">
        <v>46133</v>
      </c>
      <c r="D425" s="262" t="s">
        <v>39</v>
      </c>
      <c r="E425" s="281" t="s">
        <v>13444</v>
      </c>
      <c r="F425" s="264"/>
      <c r="G425" s="263"/>
      <c r="H425" s="260" t="s">
        <v>5508</v>
      </c>
      <c r="I425" s="260" t="s">
        <v>7640</v>
      </c>
      <c r="J425" s="260" t="s">
        <v>12613</v>
      </c>
      <c r="K425" s="260" t="s">
        <v>16672</v>
      </c>
      <c r="L425" s="259" t="s">
        <v>1308</v>
      </c>
      <c r="M425" s="260" t="s">
        <v>11545</v>
      </c>
      <c r="N425" s="259" t="s">
        <v>8067</v>
      </c>
      <c r="O425" s="266" t="str">
        <f t="shared" ca="1" si="20"/>
        <v>0 tahun, 5 bulan, 18 hari</v>
      </c>
      <c r="P425" s="331">
        <f t="shared" ca="1" si="21"/>
        <v>171</v>
      </c>
    </row>
    <row r="426" spans="1:16" ht="40.799999999999997" x14ac:dyDescent="0.7">
      <c r="A426" s="259">
        <v>425</v>
      </c>
      <c r="B426" s="269" t="s">
        <v>13186</v>
      </c>
      <c r="C426" s="261">
        <v>46133</v>
      </c>
      <c r="D426" s="262" t="s">
        <v>39</v>
      </c>
      <c r="E426" s="281" t="s">
        <v>13445</v>
      </c>
      <c r="F426" s="264"/>
      <c r="G426" s="263"/>
      <c r="H426" s="260" t="s">
        <v>5508</v>
      </c>
      <c r="I426" s="260" t="s">
        <v>5990</v>
      </c>
      <c r="J426" s="260" t="s">
        <v>12613</v>
      </c>
      <c r="K426" s="260" t="s">
        <v>16672</v>
      </c>
      <c r="L426" s="259" t="s">
        <v>1308</v>
      </c>
      <c r="M426" s="260" t="s">
        <v>11545</v>
      </c>
      <c r="N426" s="260" t="s">
        <v>13350</v>
      </c>
      <c r="O426" s="266" t="str">
        <f t="shared" ca="1" si="20"/>
        <v>0 tahun, 5 bulan, 18 hari</v>
      </c>
      <c r="P426" s="331">
        <f t="shared" ca="1" si="21"/>
        <v>171</v>
      </c>
    </row>
    <row r="427" spans="1:16" ht="40.799999999999997" x14ac:dyDescent="0.7">
      <c r="A427" s="259">
        <v>426</v>
      </c>
      <c r="B427" s="269" t="s">
        <v>13187</v>
      </c>
      <c r="C427" s="261">
        <v>46133</v>
      </c>
      <c r="D427" s="262" t="s">
        <v>13446</v>
      </c>
      <c r="E427" s="281" t="s">
        <v>13447</v>
      </c>
      <c r="F427" s="264"/>
      <c r="G427" s="263"/>
      <c r="H427" s="260" t="s">
        <v>5508</v>
      </c>
      <c r="I427" s="260" t="s">
        <v>5989</v>
      </c>
      <c r="J427" s="260" t="s">
        <v>3188</v>
      </c>
      <c r="K427" s="260" t="s">
        <v>16672</v>
      </c>
      <c r="L427" s="259" t="s">
        <v>1308</v>
      </c>
      <c r="M427" s="260" t="s">
        <v>10515</v>
      </c>
      <c r="N427" s="260" t="s">
        <v>10488</v>
      </c>
      <c r="O427" s="266" t="str">
        <f t="shared" ca="1" si="20"/>
        <v>0 tahun, 5 bulan, 18 hari</v>
      </c>
      <c r="P427" s="331">
        <f t="shared" ca="1" si="21"/>
        <v>171</v>
      </c>
    </row>
    <row r="428" spans="1:16" ht="40.799999999999997" x14ac:dyDescent="0.7">
      <c r="A428" s="259">
        <v>427</v>
      </c>
      <c r="B428" s="269" t="s">
        <v>13188</v>
      </c>
      <c r="C428" s="261">
        <v>46133</v>
      </c>
      <c r="D428" s="262" t="s">
        <v>13448</v>
      </c>
      <c r="E428" s="281" t="s">
        <v>13412</v>
      </c>
      <c r="F428" s="264"/>
      <c r="G428" s="263"/>
      <c r="H428" s="260" t="s">
        <v>5508</v>
      </c>
      <c r="I428" s="260" t="s">
        <v>5989</v>
      </c>
      <c r="J428" s="260" t="s">
        <v>3188</v>
      </c>
      <c r="K428" s="260" t="s">
        <v>16672</v>
      </c>
      <c r="L428" s="259" t="s">
        <v>1308</v>
      </c>
      <c r="M428" s="260" t="s">
        <v>10515</v>
      </c>
      <c r="N428" s="260" t="s">
        <v>10488</v>
      </c>
      <c r="O428" s="266" t="str">
        <f t="shared" ca="1" si="20"/>
        <v>0 tahun, 5 bulan, 18 hari</v>
      </c>
      <c r="P428" s="331">
        <f t="shared" ca="1" si="21"/>
        <v>171</v>
      </c>
    </row>
    <row r="429" spans="1:16" ht="40.799999999999997" x14ac:dyDescent="0.7">
      <c r="A429" s="259">
        <v>428</v>
      </c>
      <c r="B429" s="269" t="s">
        <v>13189</v>
      </c>
      <c r="C429" s="261">
        <v>46133</v>
      </c>
      <c r="D429" s="262" t="s">
        <v>39</v>
      </c>
      <c r="E429" s="281" t="s">
        <v>13449</v>
      </c>
      <c r="F429" s="264"/>
      <c r="G429" s="263"/>
      <c r="H429" s="260" t="s">
        <v>5508</v>
      </c>
      <c r="I429" s="260" t="s">
        <v>3191</v>
      </c>
      <c r="J429" s="260" t="s">
        <v>12614</v>
      </c>
      <c r="K429" s="260" t="s">
        <v>16672</v>
      </c>
      <c r="L429" s="259" t="s">
        <v>1308</v>
      </c>
      <c r="M429" s="260" t="s">
        <v>11545</v>
      </c>
      <c r="N429" s="260" t="s">
        <v>11722</v>
      </c>
      <c r="O429" s="266" t="str">
        <f t="shared" ca="1" si="20"/>
        <v>0 tahun, 5 bulan, 18 hari</v>
      </c>
      <c r="P429" s="331">
        <f t="shared" ca="1" si="21"/>
        <v>171</v>
      </c>
    </row>
    <row r="430" spans="1:16" ht="244.8" x14ac:dyDescent="0.7">
      <c r="A430" s="259">
        <v>429</v>
      </c>
      <c r="B430" s="269" t="s">
        <v>13190</v>
      </c>
      <c r="C430" s="261">
        <v>46134</v>
      </c>
      <c r="D430" s="262" t="s">
        <v>39</v>
      </c>
      <c r="E430" s="281" t="s">
        <v>13588</v>
      </c>
      <c r="F430" s="264"/>
      <c r="G430" s="263" t="s">
        <v>17000</v>
      </c>
      <c r="H430" s="260" t="s">
        <v>5508</v>
      </c>
      <c r="I430" s="260" t="s">
        <v>5990</v>
      </c>
      <c r="J430" s="260" t="s">
        <v>12613</v>
      </c>
      <c r="K430" s="260" t="s">
        <v>16672</v>
      </c>
      <c r="L430" s="259" t="s">
        <v>1308</v>
      </c>
      <c r="M430" s="260" t="s">
        <v>11545</v>
      </c>
      <c r="N430" s="260" t="s">
        <v>13350</v>
      </c>
      <c r="O430" s="266" t="str">
        <f t="shared" ca="1" si="20"/>
        <v>0 tahun, 5 bulan, 17 hari</v>
      </c>
      <c r="P430" s="331">
        <f t="shared" ca="1" si="21"/>
        <v>170</v>
      </c>
    </row>
    <row r="431" spans="1:16" ht="83.4" customHeight="1" x14ac:dyDescent="0.7">
      <c r="A431" s="259">
        <v>430</v>
      </c>
      <c r="B431" s="269" t="s">
        <v>13191</v>
      </c>
      <c r="C431" s="261">
        <v>46134</v>
      </c>
      <c r="D431" s="262" t="s">
        <v>39</v>
      </c>
      <c r="E431" s="281" t="s">
        <v>13450</v>
      </c>
      <c r="F431" s="264"/>
      <c r="G431" s="263" t="s">
        <v>15360</v>
      </c>
      <c r="H431" s="260" t="s">
        <v>5508</v>
      </c>
      <c r="I431" s="260" t="s">
        <v>8242</v>
      </c>
      <c r="J431" s="262" t="s">
        <v>12612</v>
      </c>
      <c r="K431" s="260" t="s">
        <v>16672</v>
      </c>
      <c r="L431" s="259" t="s">
        <v>1308</v>
      </c>
      <c r="M431" s="260" t="s">
        <v>10661</v>
      </c>
      <c r="N431" s="259" t="s">
        <v>15552</v>
      </c>
      <c r="O431" s="266" t="str">
        <f t="shared" ca="1" si="20"/>
        <v>0 tahun, 5 bulan, 17 hari</v>
      </c>
      <c r="P431" s="331">
        <f t="shared" ca="1" si="21"/>
        <v>170</v>
      </c>
    </row>
    <row r="432" spans="1:16" ht="40.799999999999997" x14ac:dyDescent="0.7">
      <c r="A432" s="259">
        <v>431</v>
      </c>
      <c r="B432" s="269" t="s">
        <v>13192</v>
      </c>
      <c r="C432" s="261">
        <v>46134</v>
      </c>
      <c r="D432" s="262" t="s">
        <v>13451</v>
      </c>
      <c r="E432" s="281" t="s">
        <v>13452</v>
      </c>
      <c r="F432" s="264"/>
      <c r="G432" s="263"/>
      <c r="H432" s="260" t="s">
        <v>5508</v>
      </c>
      <c r="I432" s="260" t="s">
        <v>5989</v>
      </c>
      <c r="J432" s="260" t="s">
        <v>3188</v>
      </c>
      <c r="K432" s="260" t="s">
        <v>16672</v>
      </c>
      <c r="L432" s="259" t="s">
        <v>1308</v>
      </c>
      <c r="M432" s="260" t="s">
        <v>10515</v>
      </c>
      <c r="N432" s="260" t="s">
        <v>10488</v>
      </c>
      <c r="O432" s="266" t="str">
        <f t="shared" ca="1" si="20"/>
        <v>0 tahun, 5 bulan, 17 hari</v>
      </c>
      <c r="P432" s="331">
        <f t="shared" ca="1" si="21"/>
        <v>170</v>
      </c>
    </row>
    <row r="433" spans="1:16" ht="40.799999999999997" x14ac:dyDescent="0.7">
      <c r="A433" s="259">
        <v>432</v>
      </c>
      <c r="B433" s="269" t="s">
        <v>13193</v>
      </c>
      <c r="C433" s="261">
        <v>46134</v>
      </c>
      <c r="D433" s="262" t="s">
        <v>39</v>
      </c>
      <c r="E433" s="281" t="s">
        <v>13453</v>
      </c>
      <c r="F433" s="264"/>
      <c r="G433" s="263"/>
      <c r="H433" s="260" t="s">
        <v>5508</v>
      </c>
      <c r="I433" s="260" t="s">
        <v>5989</v>
      </c>
      <c r="J433" s="260" t="s">
        <v>12852</v>
      </c>
      <c r="K433" s="260" t="s">
        <v>16672</v>
      </c>
      <c r="L433" s="259" t="s">
        <v>1308</v>
      </c>
      <c r="M433" s="260" t="s">
        <v>10300</v>
      </c>
      <c r="N433" s="260" t="s">
        <v>12900</v>
      </c>
      <c r="O433" s="266" t="str">
        <f t="shared" ca="1" si="20"/>
        <v>0 tahun, 5 bulan, 17 hari</v>
      </c>
      <c r="P433" s="331">
        <f t="shared" ca="1" si="21"/>
        <v>170</v>
      </c>
    </row>
    <row r="434" spans="1:16" ht="61.2" x14ac:dyDescent="0.7">
      <c r="A434" s="259">
        <v>433</v>
      </c>
      <c r="B434" s="269" t="s">
        <v>13194</v>
      </c>
      <c r="C434" s="261">
        <v>46134</v>
      </c>
      <c r="D434" s="262" t="s">
        <v>39</v>
      </c>
      <c r="E434" s="281" t="s">
        <v>13454</v>
      </c>
      <c r="F434" s="264"/>
      <c r="G434" s="263"/>
      <c r="H434" s="260" t="s">
        <v>5508</v>
      </c>
      <c r="I434" s="260" t="s">
        <v>5989</v>
      </c>
      <c r="J434" s="260" t="s">
        <v>9844</v>
      </c>
      <c r="K434" s="264" t="s">
        <v>16672</v>
      </c>
      <c r="L434" s="259" t="s">
        <v>1308</v>
      </c>
      <c r="M434" s="259" t="s">
        <v>10720</v>
      </c>
      <c r="N434" s="260" t="s">
        <v>1071</v>
      </c>
      <c r="O434" s="266" t="str">
        <f t="shared" ca="1" si="20"/>
        <v>0 tahun, 5 bulan, 17 hari</v>
      </c>
      <c r="P434" s="331">
        <f t="shared" ca="1" si="21"/>
        <v>170</v>
      </c>
    </row>
    <row r="435" spans="1:16" ht="61.2" x14ac:dyDescent="0.7">
      <c r="A435" s="259">
        <v>434</v>
      </c>
      <c r="B435" s="269" t="s">
        <v>13195</v>
      </c>
      <c r="C435" s="261">
        <v>46134</v>
      </c>
      <c r="D435" s="262" t="s">
        <v>39</v>
      </c>
      <c r="E435" s="281" t="s">
        <v>13455</v>
      </c>
      <c r="F435" s="264"/>
      <c r="G435" s="263"/>
      <c r="H435" s="260" t="s">
        <v>5508</v>
      </c>
      <c r="I435" s="260" t="s">
        <v>5989</v>
      </c>
      <c r="J435" s="260" t="s">
        <v>9844</v>
      </c>
      <c r="K435" s="264" t="s">
        <v>16672</v>
      </c>
      <c r="L435" s="259" t="s">
        <v>1308</v>
      </c>
      <c r="M435" s="259" t="s">
        <v>10720</v>
      </c>
      <c r="N435" s="260" t="s">
        <v>1071</v>
      </c>
      <c r="O435" s="266" t="str">
        <f t="shared" ca="1" si="20"/>
        <v>0 tahun, 5 bulan, 17 hari</v>
      </c>
      <c r="P435" s="331">
        <f t="shared" ca="1" si="21"/>
        <v>170</v>
      </c>
    </row>
    <row r="436" spans="1:16" ht="40.799999999999997" x14ac:dyDescent="0.7">
      <c r="A436" s="259">
        <v>435</v>
      </c>
      <c r="B436" s="269" t="s">
        <v>13196</v>
      </c>
      <c r="C436" s="261">
        <v>46135</v>
      </c>
      <c r="D436" s="262" t="s">
        <v>39</v>
      </c>
      <c r="E436" s="281" t="s">
        <v>13456</v>
      </c>
      <c r="F436" s="264"/>
      <c r="G436" s="263"/>
      <c r="H436" s="260" t="s">
        <v>1079</v>
      </c>
      <c r="I436" s="260" t="s">
        <v>5999</v>
      </c>
      <c r="J436" s="260" t="s">
        <v>12608</v>
      </c>
      <c r="K436" s="260" t="s">
        <v>16672</v>
      </c>
      <c r="L436" s="259" t="s">
        <v>1308</v>
      </c>
      <c r="M436" s="260" t="s">
        <v>1079</v>
      </c>
      <c r="N436" s="260" t="s">
        <v>2490</v>
      </c>
      <c r="O436" s="266" t="str">
        <f t="shared" ca="1" si="20"/>
        <v>0 tahun, 5 bulan, 16 hari</v>
      </c>
      <c r="P436" s="331">
        <f t="shared" ca="1" si="21"/>
        <v>169</v>
      </c>
    </row>
    <row r="437" spans="1:16" ht="61.2" x14ac:dyDescent="0.7">
      <c r="A437" s="259">
        <v>436</v>
      </c>
      <c r="B437" s="269" t="s">
        <v>13197</v>
      </c>
      <c r="C437" s="261">
        <v>46135</v>
      </c>
      <c r="D437" s="262" t="s">
        <v>39</v>
      </c>
      <c r="E437" s="281" t="s">
        <v>13457</v>
      </c>
      <c r="F437" s="264"/>
      <c r="G437" s="263"/>
      <c r="H437" s="260" t="s">
        <v>5508</v>
      </c>
      <c r="I437" s="260" t="s">
        <v>5989</v>
      </c>
      <c r="J437" s="260" t="s">
        <v>9844</v>
      </c>
      <c r="K437" s="264" t="s">
        <v>16672</v>
      </c>
      <c r="L437" s="259" t="s">
        <v>1308</v>
      </c>
      <c r="M437" s="259" t="s">
        <v>10720</v>
      </c>
      <c r="N437" s="260" t="s">
        <v>1071</v>
      </c>
      <c r="O437" s="266" t="str">
        <f t="shared" ca="1" si="20"/>
        <v>0 tahun, 5 bulan, 16 hari</v>
      </c>
      <c r="P437" s="331">
        <f t="shared" ca="1" si="21"/>
        <v>169</v>
      </c>
    </row>
    <row r="438" spans="1:16" ht="40.799999999999997" x14ac:dyDescent="0.7">
      <c r="A438" s="259">
        <v>437</v>
      </c>
      <c r="B438" s="269" t="s">
        <v>13198</v>
      </c>
      <c r="C438" s="261">
        <v>46136</v>
      </c>
      <c r="D438" s="262" t="s">
        <v>13458</v>
      </c>
      <c r="E438" s="281" t="s">
        <v>13459</v>
      </c>
      <c r="F438" s="264" t="s">
        <v>13460</v>
      </c>
      <c r="G438" s="263"/>
      <c r="H438" s="260" t="s">
        <v>5985</v>
      </c>
      <c r="I438" s="260" t="s">
        <v>5985</v>
      </c>
      <c r="J438" s="260" t="s">
        <v>12601</v>
      </c>
      <c r="K438" s="260" t="s">
        <v>16672</v>
      </c>
      <c r="L438" s="259" t="s">
        <v>1308</v>
      </c>
      <c r="M438" s="260" t="s">
        <v>1219</v>
      </c>
      <c r="N438" s="260" t="s">
        <v>13461</v>
      </c>
      <c r="O438" s="266" t="str">
        <f t="shared" ca="1" si="20"/>
        <v>0 tahun, 5 bulan, 15 hari</v>
      </c>
      <c r="P438" s="331">
        <f t="shared" ca="1" si="21"/>
        <v>168</v>
      </c>
    </row>
    <row r="439" spans="1:16" ht="61.2" x14ac:dyDescent="0.7">
      <c r="A439" s="259">
        <v>438</v>
      </c>
      <c r="B439" s="269" t="s">
        <v>13199</v>
      </c>
      <c r="C439" s="261">
        <v>46136</v>
      </c>
      <c r="D439" s="262" t="s">
        <v>39</v>
      </c>
      <c r="E439" s="281" t="s">
        <v>13462</v>
      </c>
      <c r="F439" s="264"/>
      <c r="G439" s="263"/>
      <c r="H439" s="260" t="s">
        <v>5508</v>
      </c>
      <c r="I439" s="260" t="s">
        <v>5989</v>
      </c>
      <c r="J439" s="260" t="s">
        <v>9844</v>
      </c>
      <c r="K439" s="264" t="s">
        <v>16672</v>
      </c>
      <c r="L439" s="259" t="s">
        <v>1308</v>
      </c>
      <c r="M439" s="259" t="s">
        <v>10720</v>
      </c>
      <c r="N439" s="260" t="s">
        <v>1071</v>
      </c>
      <c r="O439" s="266" t="str">
        <f t="shared" ca="1" si="20"/>
        <v>0 tahun, 5 bulan, 15 hari</v>
      </c>
      <c r="P439" s="331">
        <f t="shared" ca="1" si="21"/>
        <v>168</v>
      </c>
    </row>
    <row r="440" spans="1:16" ht="61.2" x14ac:dyDescent="0.7">
      <c r="A440" s="259">
        <v>439</v>
      </c>
      <c r="B440" s="269" t="s">
        <v>13200</v>
      </c>
      <c r="C440" s="261">
        <v>46136</v>
      </c>
      <c r="D440" s="262" t="s">
        <v>13463</v>
      </c>
      <c r="E440" s="281" t="s">
        <v>13464</v>
      </c>
      <c r="F440" s="264"/>
      <c r="G440" s="263"/>
      <c r="H440" s="260" t="s">
        <v>5985</v>
      </c>
      <c r="I440" s="260" t="s">
        <v>5985</v>
      </c>
      <c r="J440" s="260" t="s">
        <v>12601</v>
      </c>
      <c r="K440" s="260" t="s">
        <v>16672</v>
      </c>
      <c r="L440" s="259" t="s">
        <v>1308</v>
      </c>
      <c r="M440" s="260" t="s">
        <v>1219</v>
      </c>
      <c r="N440" s="260" t="s">
        <v>13461</v>
      </c>
      <c r="O440" s="266" t="str">
        <f t="shared" ca="1" si="20"/>
        <v>0 tahun, 5 bulan, 15 hari</v>
      </c>
      <c r="P440" s="331">
        <f t="shared" ca="1" si="21"/>
        <v>168</v>
      </c>
    </row>
    <row r="441" spans="1:16" ht="61.2" x14ac:dyDescent="0.7">
      <c r="A441" s="259">
        <v>440</v>
      </c>
      <c r="B441" s="269" t="s">
        <v>13201</v>
      </c>
      <c r="C441" s="261">
        <v>46139</v>
      </c>
      <c r="D441" s="262" t="s">
        <v>39</v>
      </c>
      <c r="E441" s="281" t="s">
        <v>13589</v>
      </c>
      <c r="F441" s="264"/>
      <c r="G441" s="263" t="s">
        <v>15386</v>
      </c>
      <c r="H441" s="260" t="s">
        <v>5508</v>
      </c>
      <c r="I441" s="260" t="s">
        <v>8242</v>
      </c>
      <c r="J441" s="260" t="s">
        <v>13323</v>
      </c>
      <c r="K441" s="260" t="s">
        <v>16672</v>
      </c>
      <c r="L441" s="259" t="s">
        <v>1308</v>
      </c>
      <c r="M441" s="260" t="s">
        <v>10661</v>
      </c>
      <c r="N441" s="259" t="s">
        <v>15552</v>
      </c>
      <c r="O441" s="266" t="str">
        <f t="shared" ca="1" si="20"/>
        <v>0 tahun, 5 bulan, 12 hari</v>
      </c>
      <c r="P441" s="331">
        <f t="shared" ca="1" si="21"/>
        <v>165</v>
      </c>
    </row>
    <row r="442" spans="1:16" ht="40.799999999999997" x14ac:dyDescent="0.7">
      <c r="A442" s="259">
        <v>441</v>
      </c>
      <c r="B442" s="269" t="s">
        <v>13202</v>
      </c>
      <c r="C442" s="261">
        <v>46139</v>
      </c>
      <c r="D442" s="262" t="s">
        <v>39</v>
      </c>
      <c r="E442" s="281" t="s">
        <v>13465</v>
      </c>
      <c r="F442" s="264"/>
      <c r="G442" s="263"/>
      <c r="H442" s="260" t="s">
        <v>5508</v>
      </c>
      <c r="I442" s="260" t="s">
        <v>8242</v>
      </c>
      <c r="J442" s="260" t="s">
        <v>13323</v>
      </c>
      <c r="K442" s="260" t="s">
        <v>16672</v>
      </c>
      <c r="L442" s="259" t="s">
        <v>1308</v>
      </c>
      <c r="M442" s="260" t="s">
        <v>10661</v>
      </c>
      <c r="N442" s="259" t="s">
        <v>15552</v>
      </c>
      <c r="O442" s="266" t="str">
        <f t="shared" ca="1" si="20"/>
        <v>0 tahun, 5 bulan, 12 hari</v>
      </c>
      <c r="P442" s="331">
        <f t="shared" ca="1" si="21"/>
        <v>165</v>
      </c>
    </row>
    <row r="443" spans="1:16" ht="40.799999999999997" x14ac:dyDescent="0.7">
      <c r="A443" s="259">
        <v>442</v>
      </c>
      <c r="B443" s="269" t="s">
        <v>13203</v>
      </c>
      <c r="C443" s="261">
        <v>46139</v>
      </c>
      <c r="D443" s="262" t="s">
        <v>39</v>
      </c>
      <c r="E443" s="281" t="s">
        <v>13466</v>
      </c>
      <c r="F443" s="264"/>
      <c r="G443" s="263"/>
      <c r="H443" s="260" t="s">
        <v>5508</v>
      </c>
      <c r="I443" s="260" t="s">
        <v>3191</v>
      </c>
      <c r="J443" s="260" t="s">
        <v>12614</v>
      </c>
      <c r="K443" s="260" t="s">
        <v>16672</v>
      </c>
      <c r="L443" s="259" t="s">
        <v>1308</v>
      </c>
      <c r="M443" s="260" t="s">
        <v>10515</v>
      </c>
      <c r="N443" s="260" t="s">
        <v>10488</v>
      </c>
      <c r="O443" s="266" t="str">
        <f t="shared" ca="1" si="20"/>
        <v>0 tahun, 5 bulan, 12 hari</v>
      </c>
      <c r="P443" s="331">
        <f t="shared" ca="1" si="21"/>
        <v>165</v>
      </c>
    </row>
    <row r="444" spans="1:16" ht="102" x14ac:dyDescent="0.7">
      <c r="A444" s="259">
        <v>443</v>
      </c>
      <c r="B444" s="269" t="s">
        <v>13204</v>
      </c>
      <c r="C444" s="261">
        <v>46139</v>
      </c>
      <c r="D444" s="262" t="s">
        <v>39</v>
      </c>
      <c r="E444" s="281" t="s">
        <v>13467</v>
      </c>
      <c r="F444" s="264"/>
      <c r="G444" s="263" t="s">
        <v>17001</v>
      </c>
      <c r="H444" s="260" t="s">
        <v>5508</v>
      </c>
      <c r="I444" s="260" t="s">
        <v>5989</v>
      </c>
      <c r="J444" s="260" t="s">
        <v>12614</v>
      </c>
      <c r="K444" s="260" t="s">
        <v>16672</v>
      </c>
      <c r="L444" s="259" t="s">
        <v>1308</v>
      </c>
      <c r="M444" s="260" t="s">
        <v>11545</v>
      </c>
      <c r="N444" s="260" t="s">
        <v>5604</v>
      </c>
      <c r="O444" s="266" t="str">
        <f t="shared" ca="1" si="20"/>
        <v>0 tahun, 5 bulan, 12 hari</v>
      </c>
      <c r="P444" s="331">
        <f t="shared" ca="1" si="21"/>
        <v>165</v>
      </c>
    </row>
    <row r="445" spans="1:16" ht="102" x14ac:dyDescent="0.7">
      <c r="A445" s="259">
        <v>444</v>
      </c>
      <c r="B445" s="269" t="s">
        <v>13205</v>
      </c>
      <c r="C445" s="261">
        <v>46139</v>
      </c>
      <c r="D445" s="262" t="s">
        <v>39</v>
      </c>
      <c r="E445" s="281" t="s">
        <v>13468</v>
      </c>
      <c r="F445" s="264"/>
      <c r="G445" s="263" t="s">
        <v>15387</v>
      </c>
      <c r="H445" s="260" t="s">
        <v>5508</v>
      </c>
      <c r="I445" s="260" t="s">
        <v>5990</v>
      </c>
      <c r="J445" s="260" t="s">
        <v>12614</v>
      </c>
      <c r="K445" s="260" t="s">
        <v>16672</v>
      </c>
      <c r="L445" s="260" t="s">
        <v>1184</v>
      </c>
      <c r="M445" s="260" t="s">
        <v>11545</v>
      </c>
      <c r="N445" s="260" t="s">
        <v>5604</v>
      </c>
      <c r="O445" s="266" t="str">
        <f t="shared" ca="1" si="20"/>
        <v>0 tahun, 5 bulan, 12 hari</v>
      </c>
      <c r="P445" s="331">
        <f t="shared" ca="1" si="21"/>
        <v>165</v>
      </c>
    </row>
    <row r="446" spans="1:16" ht="40.799999999999997" x14ac:dyDescent="0.7">
      <c r="A446" s="259">
        <v>445</v>
      </c>
      <c r="B446" s="269" t="s">
        <v>13206</v>
      </c>
      <c r="C446" s="261">
        <v>46139</v>
      </c>
      <c r="D446" s="262" t="s">
        <v>13387</v>
      </c>
      <c r="E446" s="281" t="s">
        <v>13469</v>
      </c>
      <c r="F446" s="264"/>
      <c r="G446" s="263"/>
      <c r="H446" s="260" t="s">
        <v>5985</v>
      </c>
      <c r="I446" s="260" t="s">
        <v>5985</v>
      </c>
      <c r="J446" s="260" t="s">
        <v>12601</v>
      </c>
      <c r="K446" s="260" t="s">
        <v>16672</v>
      </c>
      <c r="L446" s="259" t="s">
        <v>1308</v>
      </c>
      <c r="M446" s="260" t="s">
        <v>1167</v>
      </c>
      <c r="N446" s="260" t="s">
        <v>1163</v>
      </c>
      <c r="O446" s="266" t="str">
        <f t="shared" ca="1" si="20"/>
        <v>0 tahun, 5 bulan, 12 hari</v>
      </c>
      <c r="P446" s="331">
        <f t="shared" ca="1" si="21"/>
        <v>165</v>
      </c>
    </row>
    <row r="447" spans="1:16" ht="61.2" x14ac:dyDescent="0.7">
      <c r="A447" s="259">
        <v>446</v>
      </c>
      <c r="B447" s="269" t="s">
        <v>13207</v>
      </c>
      <c r="C447" s="261">
        <v>46139</v>
      </c>
      <c r="D447" s="262" t="s">
        <v>39</v>
      </c>
      <c r="E447" s="281" t="s">
        <v>13470</v>
      </c>
      <c r="F447" s="264"/>
      <c r="G447" s="263"/>
      <c r="H447" s="260" t="s">
        <v>5508</v>
      </c>
      <c r="I447" s="260" t="s">
        <v>5989</v>
      </c>
      <c r="J447" s="260" t="s">
        <v>9844</v>
      </c>
      <c r="K447" s="264" t="s">
        <v>16672</v>
      </c>
      <c r="L447" s="259" t="s">
        <v>1308</v>
      </c>
      <c r="M447" s="259" t="s">
        <v>10720</v>
      </c>
      <c r="N447" s="260" t="s">
        <v>1071</v>
      </c>
      <c r="O447" s="266" t="str">
        <f t="shared" ca="1" si="20"/>
        <v>0 tahun, 5 bulan, 12 hari</v>
      </c>
      <c r="P447" s="331">
        <f t="shared" ca="1" si="21"/>
        <v>165</v>
      </c>
    </row>
    <row r="448" spans="1:16" ht="40.799999999999997" x14ac:dyDescent="0.7">
      <c r="A448" s="259">
        <v>447</v>
      </c>
      <c r="B448" s="269" t="s">
        <v>13208</v>
      </c>
      <c r="C448" s="261">
        <v>46140</v>
      </c>
      <c r="D448" s="262" t="s">
        <v>39</v>
      </c>
      <c r="E448" s="281" t="s">
        <v>13471</v>
      </c>
      <c r="F448" s="264"/>
      <c r="G448" s="263"/>
      <c r="H448" s="260" t="s">
        <v>5508</v>
      </c>
      <c r="I448" s="260" t="s">
        <v>5989</v>
      </c>
      <c r="J448" s="260" t="s">
        <v>12613</v>
      </c>
      <c r="K448" s="260" t="s">
        <v>16672</v>
      </c>
      <c r="L448" s="259" t="s">
        <v>1308</v>
      </c>
      <c r="M448" s="260" t="s">
        <v>1080</v>
      </c>
      <c r="N448" s="260" t="s">
        <v>9788</v>
      </c>
      <c r="O448" s="266" t="str">
        <f t="shared" ca="1" si="20"/>
        <v>0 tahun, 5 bulan, 11 hari</v>
      </c>
      <c r="P448" s="331">
        <f t="shared" ca="1" si="21"/>
        <v>164</v>
      </c>
    </row>
    <row r="449" spans="1:16" ht="40.799999999999997" x14ac:dyDescent="0.7">
      <c r="A449" s="259">
        <v>448</v>
      </c>
      <c r="B449" s="269" t="s">
        <v>13209</v>
      </c>
      <c r="C449" s="261">
        <v>46140</v>
      </c>
      <c r="D449" s="262" t="s">
        <v>39</v>
      </c>
      <c r="E449" s="281" t="s">
        <v>13472</v>
      </c>
      <c r="F449" s="264"/>
      <c r="G449" s="263"/>
      <c r="H449" s="260" t="s">
        <v>5508</v>
      </c>
      <c r="I449" s="260" t="s">
        <v>5989</v>
      </c>
      <c r="J449" s="260" t="s">
        <v>12613</v>
      </c>
      <c r="K449" s="260" t="s">
        <v>16672</v>
      </c>
      <c r="L449" s="315" t="s">
        <v>1305</v>
      </c>
      <c r="M449" s="260" t="s">
        <v>1080</v>
      </c>
      <c r="N449" s="260" t="s">
        <v>9788</v>
      </c>
      <c r="O449" s="266" t="str">
        <f t="shared" ca="1" si="20"/>
        <v>0 tahun, 5 bulan, 11 hari</v>
      </c>
      <c r="P449" s="331">
        <f t="shared" ca="1" si="21"/>
        <v>164</v>
      </c>
    </row>
    <row r="450" spans="1:16" ht="40.799999999999997" x14ac:dyDescent="0.7">
      <c r="A450" s="259">
        <v>449</v>
      </c>
      <c r="B450" s="269" t="s">
        <v>13210</v>
      </c>
      <c r="C450" s="261">
        <v>46140</v>
      </c>
      <c r="D450" s="262" t="s">
        <v>39</v>
      </c>
      <c r="E450" s="281" t="s">
        <v>13473</v>
      </c>
      <c r="F450" s="264"/>
      <c r="G450" s="263"/>
      <c r="H450" s="260" t="s">
        <v>5508</v>
      </c>
      <c r="I450" s="260" t="s">
        <v>5989</v>
      </c>
      <c r="J450" s="260" t="s">
        <v>12614</v>
      </c>
      <c r="K450" s="260" t="s">
        <v>16672</v>
      </c>
      <c r="L450" s="259" t="s">
        <v>1308</v>
      </c>
      <c r="M450" s="260" t="s">
        <v>1080</v>
      </c>
      <c r="N450" s="260" t="s">
        <v>9788</v>
      </c>
      <c r="O450" s="266" t="str">
        <f t="shared" ca="1" si="20"/>
        <v>0 tahun, 5 bulan, 11 hari</v>
      </c>
      <c r="P450" s="331">
        <f t="shared" ca="1" si="21"/>
        <v>164</v>
      </c>
    </row>
    <row r="451" spans="1:16" ht="40.799999999999997" x14ac:dyDescent="0.7">
      <c r="A451" s="259">
        <v>450</v>
      </c>
      <c r="B451" s="269" t="s">
        <v>13211</v>
      </c>
      <c r="C451" s="261">
        <v>46140</v>
      </c>
      <c r="D451" s="262" t="s">
        <v>39</v>
      </c>
      <c r="E451" s="281" t="s">
        <v>13474</v>
      </c>
      <c r="F451" s="264"/>
      <c r="G451" s="263"/>
      <c r="H451" s="260" t="s">
        <v>5508</v>
      </c>
      <c r="I451" s="260" t="s">
        <v>5989</v>
      </c>
      <c r="J451" s="260" t="s">
        <v>12614</v>
      </c>
      <c r="K451" s="260" t="s">
        <v>16672</v>
      </c>
      <c r="L451" s="259" t="s">
        <v>1308</v>
      </c>
      <c r="M451" s="260" t="s">
        <v>1080</v>
      </c>
      <c r="N451" s="260" t="s">
        <v>9788</v>
      </c>
      <c r="O451" s="266" t="str">
        <f t="shared" ca="1" si="20"/>
        <v>0 tahun, 5 bulan, 11 hari</v>
      </c>
      <c r="P451" s="331">
        <f t="shared" ca="1" si="21"/>
        <v>164</v>
      </c>
    </row>
    <row r="452" spans="1:16" ht="40.799999999999997" x14ac:dyDescent="0.7">
      <c r="A452" s="259">
        <v>451</v>
      </c>
      <c r="B452" s="269" t="s">
        <v>13212</v>
      </c>
      <c r="C452" s="261">
        <v>46140</v>
      </c>
      <c r="D452" s="262" t="s">
        <v>39</v>
      </c>
      <c r="E452" s="281" t="s">
        <v>13475</v>
      </c>
      <c r="F452" s="264"/>
      <c r="G452" s="263" t="s">
        <v>15388</v>
      </c>
      <c r="H452" s="260" t="s">
        <v>5508</v>
      </c>
      <c r="I452" s="260" t="s">
        <v>5989</v>
      </c>
      <c r="J452" s="260" t="s">
        <v>1088</v>
      </c>
      <c r="K452" s="260" t="s">
        <v>16672</v>
      </c>
      <c r="L452" s="259" t="s">
        <v>1308</v>
      </c>
      <c r="M452" s="260" t="s">
        <v>1088</v>
      </c>
      <c r="N452" s="260" t="s">
        <v>1089</v>
      </c>
      <c r="O452" s="266" t="str">
        <f t="shared" ca="1" si="20"/>
        <v>0 tahun, 5 bulan, 11 hari</v>
      </c>
      <c r="P452" s="331">
        <f t="shared" ca="1" si="21"/>
        <v>164</v>
      </c>
    </row>
    <row r="453" spans="1:16" ht="61.2" x14ac:dyDescent="0.7">
      <c r="A453" s="259">
        <v>452</v>
      </c>
      <c r="B453" s="269" t="s">
        <v>13213</v>
      </c>
      <c r="C453" s="261">
        <v>46140</v>
      </c>
      <c r="D453" s="262" t="s">
        <v>39</v>
      </c>
      <c r="E453" s="281" t="s">
        <v>13476</v>
      </c>
      <c r="F453" s="264"/>
      <c r="G453" s="263"/>
      <c r="H453" s="260" t="s">
        <v>5508</v>
      </c>
      <c r="I453" s="260" t="s">
        <v>5989</v>
      </c>
      <c r="J453" s="260" t="s">
        <v>9844</v>
      </c>
      <c r="K453" s="264" t="s">
        <v>16672</v>
      </c>
      <c r="L453" s="259" t="s">
        <v>1308</v>
      </c>
      <c r="M453" s="259" t="s">
        <v>10720</v>
      </c>
      <c r="N453" s="260" t="s">
        <v>1071</v>
      </c>
      <c r="O453" s="266" t="str">
        <f t="shared" ca="1" si="20"/>
        <v>0 tahun, 5 bulan, 11 hari</v>
      </c>
      <c r="P453" s="331">
        <f t="shared" ca="1" si="21"/>
        <v>164</v>
      </c>
    </row>
    <row r="454" spans="1:16" ht="40.799999999999997" x14ac:dyDescent="0.7">
      <c r="A454" s="259">
        <v>453</v>
      </c>
      <c r="B454" s="269" t="s">
        <v>13214</v>
      </c>
      <c r="C454" s="261">
        <v>46141</v>
      </c>
      <c r="D454" s="262" t="s">
        <v>39</v>
      </c>
      <c r="E454" s="281" t="s">
        <v>13477</v>
      </c>
      <c r="F454" s="264"/>
      <c r="G454" s="263"/>
      <c r="H454" s="260" t="s">
        <v>5508</v>
      </c>
      <c r="I454" s="260" t="s">
        <v>5990</v>
      </c>
      <c r="J454" s="260" t="s">
        <v>12614</v>
      </c>
      <c r="K454" s="260" t="s">
        <v>16672</v>
      </c>
      <c r="L454" s="259" t="s">
        <v>1308</v>
      </c>
      <c r="M454" s="260" t="s">
        <v>10515</v>
      </c>
      <c r="N454" s="260" t="s">
        <v>10488</v>
      </c>
      <c r="O454" s="266" t="str">
        <f t="shared" ca="1" si="20"/>
        <v>0 tahun, 5 bulan, 10 hari</v>
      </c>
      <c r="P454" s="331">
        <f t="shared" ca="1" si="21"/>
        <v>163</v>
      </c>
    </row>
    <row r="455" spans="1:16" ht="40.799999999999997" x14ac:dyDescent="0.7">
      <c r="A455" s="259">
        <v>454</v>
      </c>
      <c r="B455" s="269" t="s">
        <v>13215</v>
      </c>
      <c r="C455" s="261">
        <v>46141</v>
      </c>
      <c r="D455" s="262" t="s">
        <v>39</v>
      </c>
      <c r="E455" s="281" t="s">
        <v>13478</v>
      </c>
      <c r="F455" s="264"/>
      <c r="G455" s="263"/>
      <c r="H455" s="260" t="s">
        <v>5508</v>
      </c>
      <c r="I455" s="260" t="s">
        <v>5990</v>
      </c>
      <c r="J455" s="260" t="s">
        <v>12614</v>
      </c>
      <c r="K455" s="260" t="s">
        <v>16672</v>
      </c>
      <c r="L455" s="259" t="s">
        <v>1308</v>
      </c>
      <c r="M455" s="260" t="s">
        <v>10515</v>
      </c>
      <c r="N455" s="260" t="s">
        <v>10488</v>
      </c>
      <c r="O455" s="266" t="str">
        <f t="shared" ca="1" si="20"/>
        <v>0 tahun, 5 bulan, 10 hari</v>
      </c>
      <c r="P455" s="331">
        <f t="shared" ca="1" si="21"/>
        <v>163</v>
      </c>
    </row>
    <row r="456" spans="1:16" ht="61.2" x14ac:dyDescent="0.7">
      <c r="A456" s="259">
        <v>455</v>
      </c>
      <c r="B456" s="269" t="s">
        <v>13216</v>
      </c>
      <c r="C456" s="261">
        <v>46141</v>
      </c>
      <c r="D456" s="262" t="s">
        <v>39</v>
      </c>
      <c r="E456" s="281" t="s">
        <v>13479</v>
      </c>
      <c r="F456" s="264"/>
      <c r="G456" s="263" t="s">
        <v>15818</v>
      </c>
      <c r="H456" s="260" t="s">
        <v>1079</v>
      </c>
      <c r="I456" s="260" t="s">
        <v>5999</v>
      </c>
      <c r="J456" s="260" t="s">
        <v>12608</v>
      </c>
      <c r="K456" s="260" t="s">
        <v>16672</v>
      </c>
      <c r="L456" s="259" t="s">
        <v>1308</v>
      </c>
      <c r="M456" s="260" t="s">
        <v>1088</v>
      </c>
      <c r="N456" s="260" t="s">
        <v>1089</v>
      </c>
      <c r="O456" s="266" t="str">
        <f t="shared" ca="1" si="20"/>
        <v>0 tahun, 5 bulan, 10 hari</v>
      </c>
      <c r="P456" s="331">
        <f t="shared" ca="1" si="21"/>
        <v>163</v>
      </c>
    </row>
    <row r="457" spans="1:16" x14ac:dyDescent="0.7">
      <c r="A457" s="259">
        <v>456</v>
      </c>
      <c r="B457" s="269" t="s">
        <v>13217</v>
      </c>
      <c r="C457" s="261">
        <v>46141</v>
      </c>
      <c r="D457" s="262" t="s">
        <v>39</v>
      </c>
      <c r="E457" s="281" t="s">
        <v>13480</v>
      </c>
      <c r="F457" s="264"/>
      <c r="G457" s="263"/>
      <c r="H457" s="260" t="s">
        <v>5508</v>
      </c>
      <c r="I457" s="260" t="s">
        <v>8242</v>
      </c>
      <c r="J457" s="262" t="s">
        <v>12612</v>
      </c>
      <c r="K457" s="260" t="s">
        <v>16672</v>
      </c>
      <c r="L457" s="259" t="s">
        <v>1308</v>
      </c>
      <c r="M457" s="260" t="s">
        <v>10661</v>
      </c>
      <c r="N457" s="259" t="s">
        <v>15552</v>
      </c>
      <c r="O457" s="266" t="str">
        <f t="shared" ca="1" si="20"/>
        <v>0 tahun, 5 bulan, 10 hari</v>
      </c>
      <c r="P457" s="331">
        <f t="shared" ca="1" si="21"/>
        <v>163</v>
      </c>
    </row>
    <row r="458" spans="1:16" ht="61.2" x14ac:dyDescent="0.7">
      <c r="A458" s="259">
        <v>457</v>
      </c>
      <c r="B458" s="269" t="s">
        <v>13218</v>
      </c>
      <c r="C458" s="261">
        <v>46141</v>
      </c>
      <c r="D458" s="262" t="s">
        <v>39</v>
      </c>
      <c r="E458" s="281" t="s">
        <v>13481</v>
      </c>
      <c r="F458" s="264"/>
      <c r="G458" s="263" t="s">
        <v>17002</v>
      </c>
      <c r="H458" s="260" t="s">
        <v>5508</v>
      </c>
      <c r="I458" s="260" t="s">
        <v>5989</v>
      </c>
      <c r="J458" s="260" t="s">
        <v>12614</v>
      </c>
      <c r="K458" s="264" t="s">
        <v>16672</v>
      </c>
      <c r="L458" s="315" t="s">
        <v>1305</v>
      </c>
      <c r="M458" s="260" t="s">
        <v>1080</v>
      </c>
      <c r="N458" s="260" t="s">
        <v>9788</v>
      </c>
      <c r="O458" s="266" t="str">
        <f t="shared" ca="1" si="20"/>
        <v>0 tahun, 5 bulan, 10 hari</v>
      </c>
      <c r="P458" s="331">
        <f t="shared" ca="1" si="21"/>
        <v>163</v>
      </c>
    </row>
    <row r="459" spans="1:16" ht="61.2" x14ac:dyDescent="0.7">
      <c r="A459" s="259">
        <v>458</v>
      </c>
      <c r="B459" s="269" t="s">
        <v>13219</v>
      </c>
      <c r="C459" s="261">
        <v>46141</v>
      </c>
      <c r="D459" s="262" t="s">
        <v>9203</v>
      </c>
      <c r="E459" s="281" t="s">
        <v>13482</v>
      </c>
      <c r="F459" s="264"/>
      <c r="G459" s="263"/>
      <c r="H459" s="260" t="s">
        <v>5985</v>
      </c>
      <c r="I459" s="260" t="s">
        <v>5985</v>
      </c>
      <c r="J459" s="260" t="s">
        <v>12601</v>
      </c>
      <c r="K459" s="260" t="s">
        <v>16672</v>
      </c>
      <c r="L459" s="259" t="s">
        <v>1308</v>
      </c>
      <c r="M459" s="260" t="s">
        <v>1219</v>
      </c>
      <c r="N459" s="260" t="s">
        <v>13461</v>
      </c>
      <c r="O459" s="266" t="str">
        <f t="shared" ca="1" si="20"/>
        <v>0 tahun, 5 bulan, 10 hari</v>
      </c>
      <c r="P459" s="331">
        <f t="shared" ca="1" si="21"/>
        <v>163</v>
      </c>
    </row>
    <row r="460" spans="1:16" ht="61.2" x14ac:dyDescent="0.7">
      <c r="A460" s="259">
        <v>459</v>
      </c>
      <c r="B460" s="269" t="s">
        <v>13220</v>
      </c>
      <c r="C460" s="261">
        <v>46141</v>
      </c>
      <c r="D460" s="262" t="s">
        <v>39</v>
      </c>
      <c r="E460" s="281" t="s">
        <v>13483</v>
      </c>
      <c r="F460" s="264"/>
      <c r="G460" s="263"/>
      <c r="H460" s="260" t="s">
        <v>5508</v>
      </c>
      <c r="I460" s="260" t="s">
        <v>5989</v>
      </c>
      <c r="J460" s="260" t="s">
        <v>9844</v>
      </c>
      <c r="K460" s="264" t="s">
        <v>16672</v>
      </c>
      <c r="L460" s="259" t="s">
        <v>1308</v>
      </c>
      <c r="M460" s="259" t="s">
        <v>10720</v>
      </c>
      <c r="N460" s="260" t="s">
        <v>1071</v>
      </c>
      <c r="O460" s="266" t="str">
        <f t="shared" ca="1" si="20"/>
        <v>0 tahun, 5 bulan, 10 hari</v>
      </c>
      <c r="P460" s="331">
        <f t="shared" ca="1" si="21"/>
        <v>163</v>
      </c>
    </row>
    <row r="461" spans="1:16" ht="40.799999999999997" x14ac:dyDescent="0.7">
      <c r="A461" s="259">
        <v>460</v>
      </c>
      <c r="B461" s="269" t="s">
        <v>13221</v>
      </c>
      <c r="C461" s="261">
        <v>46141</v>
      </c>
      <c r="D461" s="262" t="s">
        <v>39</v>
      </c>
      <c r="E461" s="281" t="s">
        <v>13484</v>
      </c>
      <c r="F461" s="264"/>
      <c r="G461" s="263"/>
      <c r="H461" s="260" t="s">
        <v>1079</v>
      </c>
      <c r="I461" s="260" t="s">
        <v>7756</v>
      </c>
      <c r="J461" s="260" t="s">
        <v>12608</v>
      </c>
      <c r="K461" s="260" t="s">
        <v>16672</v>
      </c>
      <c r="L461" s="259" t="s">
        <v>1308</v>
      </c>
      <c r="M461" s="260" t="s">
        <v>1079</v>
      </c>
      <c r="N461" s="260" t="s">
        <v>2488</v>
      </c>
      <c r="O461" s="266" t="str">
        <f t="shared" ca="1" si="20"/>
        <v>0 tahun, 5 bulan, 10 hari</v>
      </c>
      <c r="P461" s="331">
        <f t="shared" ca="1" si="21"/>
        <v>163</v>
      </c>
    </row>
    <row r="462" spans="1:16" ht="40.799999999999997" x14ac:dyDescent="0.7">
      <c r="A462" s="259">
        <v>461</v>
      </c>
      <c r="B462" s="269" t="s">
        <v>13222</v>
      </c>
      <c r="C462" s="261">
        <v>46142</v>
      </c>
      <c r="D462" s="262" t="s">
        <v>39</v>
      </c>
      <c r="E462" s="281" t="s">
        <v>13485</v>
      </c>
      <c r="F462" s="264"/>
      <c r="G462" s="263" t="s">
        <v>15819</v>
      </c>
      <c r="H462" s="260" t="s">
        <v>5985</v>
      </c>
      <c r="I462" s="260" t="s">
        <v>5985</v>
      </c>
      <c r="J462" s="260" t="s">
        <v>12621</v>
      </c>
      <c r="K462" s="260" t="s">
        <v>16672</v>
      </c>
      <c r="L462" s="259" t="s">
        <v>1308</v>
      </c>
      <c r="M462" s="260" t="s">
        <v>1072</v>
      </c>
      <c r="N462" s="260" t="s">
        <v>1191</v>
      </c>
      <c r="O462" s="266" t="str">
        <f t="shared" ca="1" si="20"/>
        <v>0 tahun, 5 bulan, 9 hari</v>
      </c>
      <c r="P462" s="331">
        <f t="shared" ca="1" si="21"/>
        <v>162</v>
      </c>
    </row>
    <row r="463" spans="1:16" ht="61.2" x14ac:dyDescent="0.7">
      <c r="A463" s="259">
        <v>462</v>
      </c>
      <c r="B463" s="269" t="s">
        <v>13223</v>
      </c>
      <c r="C463" s="261">
        <v>46142</v>
      </c>
      <c r="D463" s="262" t="s">
        <v>39</v>
      </c>
      <c r="E463" s="281" t="s">
        <v>13487</v>
      </c>
      <c r="F463" s="264"/>
      <c r="G463" s="263"/>
      <c r="H463" s="260" t="s">
        <v>5508</v>
      </c>
      <c r="I463" s="260" t="s">
        <v>5989</v>
      </c>
      <c r="J463" s="260" t="s">
        <v>9844</v>
      </c>
      <c r="K463" s="264" t="s">
        <v>16672</v>
      </c>
      <c r="L463" s="259" t="s">
        <v>1308</v>
      </c>
      <c r="M463" s="259" t="s">
        <v>10720</v>
      </c>
      <c r="N463" s="260" t="s">
        <v>1071</v>
      </c>
      <c r="O463" s="266" t="str">
        <f t="shared" ca="1" si="20"/>
        <v>0 tahun, 5 bulan, 9 hari</v>
      </c>
      <c r="P463" s="331">
        <f t="shared" ca="1" si="21"/>
        <v>162</v>
      </c>
    </row>
    <row r="464" spans="1:16" ht="40.799999999999997" x14ac:dyDescent="0.7">
      <c r="A464" s="259">
        <v>463</v>
      </c>
      <c r="B464" s="269" t="s">
        <v>13224</v>
      </c>
      <c r="C464" s="261">
        <v>46142</v>
      </c>
      <c r="D464" s="262" t="s">
        <v>39</v>
      </c>
      <c r="E464" s="281" t="s">
        <v>13488</v>
      </c>
      <c r="F464" s="264"/>
      <c r="G464" s="263"/>
      <c r="H464" s="260" t="s">
        <v>5508</v>
      </c>
      <c r="I464" s="260" t="s">
        <v>5989</v>
      </c>
      <c r="J464" s="260" t="s">
        <v>9844</v>
      </c>
      <c r="K464" s="264" t="s">
        <v>16672</v>
      </c>
      <c r="L464" s="259" t="s">
        <v>1308</v>
      </c>
      <c r="M464" s="259" t="s">
        <v>10720</v>
      </c>
      <c r="N464" s="260" t="s">
        <v>1071</v>
      </c>
      <c r="O464" s="266" t="str">
        <f t="shared" ca="1" si="20"/>
        <v>0 tahun, 5 bulan, 9 hari</v>
      </c>
      <c r="P464" s="331">
        <f t="shared" ca="1" si="21"/>
        <v>162</v>
      </c>
    </row>
    <row r="465" spans="1:16" x14ac:dyDescent="0.7">
      <c r="A465" s="259">
        <v>464</v>
      </c>
      <c r="B465" s="269" t="s">
        <v>13225</v>
      </c>
      <c r="C465" s="261">
        <v>46142</v>
      </c>
      <c r="D465" s="262" t="s">
        <v>39</v>
      </c>
      <c r="E465" s="281" t="s">
        <v>13489</v>
      </c>
      <c r="F465" s="264"/>
      <c r="G465" s="263"/>
      <c r="H465" s="260" t="s">
        <v>5508</v>
      </c>
      <c r="I465" s="260" t="s">
        <v>5989</v>
      </c>
      <c r="J465" s="260" t="s">
        <v>9844</v>
      </c>
      <c r="K465" s="264" t="s">
        <v>16672</v>
      </c>
      <c r="L465" s="259" t="s">
        <v>1308</v>
      </c>
      <c r="M465" s="259" t="s">
        <v>10720</v>
      </c>
      <c r="N465" s="260" t="s">
        <v>1071</v>
      </c>
      <c r="O465" s="266" t="str">
        <f t="shared" ref="O465:O528" ca="1" si="22">DATEDIF(C465,$R$1,"Y")&amp;" tahun, "&amp;DATEDIF(C465,$R$1,"YM")&amp;" bulan, "&amp;DATEDIF(C465,$R$1,"MD")&amp;" hari"</f>
        <v>0 tahun, 5 bulan, 9 hari</v>
      </c>
      <c r="P465" s="331">
        <f t="shared" ref="P465:P528" ca="1" si="23">TODAY()-C465</f>
        <v>162</v>
      </c>
    </row>
    <row r="466" spans="1:16" x14ac:dyDescent="0.7">
      <c r="A466" s="259">
        <v>465</v>
      </c>
      <c r="B466" s="269" t="s">
        <v>13226</v>
      </c>
      <c r="C466" s="261">
        <v>46146</v>
      </c>
      <c r="D466" s="262" t="s">
        <v>39</v>
      </c>
      <c r="E466" s="281" t="s">
        <v>13490</v>
      </c>
      <c r="F466" s="264"/>
      <c r="G466" s="263"/>
      <c r="H466" s="260" t="s">
        <v>1079</v>
      </c>
      <c r="I466" s="260" t="s">
        <v>7756</v>
      </c>
      <c r="J466" s="326" t="s">
        <v>12603</v>
      </c>
      <c r="K466" s="260" t="s">
        <v>16672</v>
      </c>
      <c r="L466" s="259" t="s">
        <v>1308</v>
      </c>
      <c r="M466" s="260" t="s">
        <v>1168</v>
      </c>
      <c r="N466" s="260" t="s">
        <v>4425</v>
      </c>
      <c r="O466" s="266" t="str">
        <f t="shared" ca="1" si="22"/>
        <v>0 tahun, 5 bulan, 5 hari</v>
      </c>
      <c r="P466" s="331">
        <f t="shared" ca="1" si="23"/>
        <v>158</v>
      </c>
    </row>
    <row r="467" spans="1:16" ht="40.799999999999997" x14ac:dyDescent="0.7">
      <c r="A467" s="259">
        <v>466</v>
      </c>
      <c r="B467" s="269" t="s">
        <v>13227</v>
      </c>
      <c r="C467" s="261">
        <v>46146</v>
      </c>
      <c r="D467" s="262" t="s">
        <v>39</v>
      </c>
      <c r="E467" s="281" t="s">
        <v>13486</v>
      </c>
      <c r="F467" s="264"/>
      <c r="G467" s="263" t="s">
        <v>15389</v>
      </c>
      <c r="H467" s="260" t="s">
        <v>5508</v>
      </c>
      <c r="I467" s="260" t="s">
        <v>5989</v>
      </c>
      <c r="J467" s="260" t="s">
        <v>3188</v>
      </c>
      <c r="K467" s="260" t="s">
        <v>16672</v>
      </c>
      <c r="L467" s="259" t="s">
        <v>1308</v>
      </c>
      <c r="M467" s="260" t="s">
        <v>1080</v>
      </c>
      <c r="N467" s="260" t="s">
        <v>9788</v>
      </c>
      <c r="O467" s="266" t="str">
        <f t="shared" ca="1" si="22"/>
        <v>0 tahun, 5 bulan, 5 hari</v>
      </c>
      <c r="P467" s="331">
        <f t="shared" ca="1" si="23"/>
        <v>158</v>
      </c>
    </row>
    <row r="468" spans="1:16" ht="40.799999999999997" x14ac:dyDescent="0.7">
      <c r="A468" s="259">
        <v>467</v>
      </c>
      <c r="B468" s="269" t="s">
        <v>13228</v>
      </c>
      <c r="C468" s="261">
        <v>46146</v>
      </c>
      <c r="D468" s="262" t="s">
        <v>7223</v>
      </c>
      <c r="E468" s="281" t="s">
        <v>13491</v>
      </c>
      <c r="F468" s="264"/>
      <c r="G468" s="263"/>
      <c r="H468" s="260" t="s">
        <v>5508</v>
      </c>
      <c r="I468" s="260" t="s">
        <v>8242</v>
      </c>
      <c r="J468" s="262" t="s">
        <v>12612</v>
      </c>
      <c r="K468" s="260" t="s">
        <v>16672</v>
      </c>
      <c r="L468" s="259" t="s">
        <v>1308</v>
      </c>
      <c r="M468" s="260" t="s">
        <v>10661</v>
      </c>
      <c r="N468" s="259" t="s">
        <v>15552</v>
      </c>
      <c r="O468" s="266" t="str">
        <f t="shared" ca="1" si="22"/>
        <v>0 tahun, 5 bulan, 5 hari</v>
      </c>
      <c r="P468" s="331">
        <f t="shared" ca="1" si="23"/>
        <v>158</v>
      </c>
    </row>
    <row r="469" spans="1:16" x14ac:dyDescent="0.7">
      <c r="A469" s="259">
        <v>468</v>
      </c>
      <c r="B469" s="269" t="s">
        <v>13229</v>
      </c>
      <c r="C469" s="261">
        <v>46146</v>
      </c>
      <c r="D469" s="262" t="s">
        <v>13492</v>
      </c>
      <c r="E469" s="281" t="s">
        <v>13493</v>
      </c>
      <c r="F469" s="264"/>
      <c r="G469" s="263"/>
      <c r="H469" s="260" t="s">
        <v>5508</v>
      </c>
      <c r="I469" s="260" t="s">
        <v>5989</v>
      </c>
      <c r="J469" s="262" t="s">
        <v>12604</v>
      </c>
      <c r="K469" s="260" t="s">
        <v>16672</v>
      </c>
      <c r="L469" s="259" t="s">
        <v>1308</v>
      </c>
      <c r="M469" s="260" t="s">
        <v>8319</v>
      </c>
      <c r="N469" s="259" t="s">
        <v>1268</v>
      </c>
      <c r="O469" s="266" t="str">
        <f t="shared" ca="1" si="22"/>
        <v>0 tahun, 5 bulan, 5 hari</v>
      </c>
      <c r="P469" s="331">
        <f t="shared" ca="1" si="23"/>
        <v>158</v>
      </c>
    </row>
    <row r="470" spans="1:16" ht="81.599999999999994" x14ac:dyDescent="0.7">
      <c r="A470" s="259">
        <v>469</v>
      </c>
      <c r="B470" s="269" t="s">
        <v>13230</v>
      </c>
      <c r="C470" s="261">
        <v>46146</v>
      </c>
      <c r="D470" s="262" t="s">
        <v>13394</v>
      </c>
      <c r="E470" s="281" t="s">
        <v>13590</v>
      </c>
      <c r="F470" s="264"/>
      <c r="G470" s="263"/>
      <c r="H470" s="260" t="s">
        <v>5508</v>
      </c>
      <c r="I470" s="260" t="s">
        <v>5989</v>
      </c>
      <c r="J470" s="262" t="s">
        <v>12604</v>
      </c>
      <c r="K470" s="260" t="s">
        <v>16672</v>
      </c>
      <c r="L470" s="259" t="s">
        <v>1308</v>
      </c>
      <c r="M470" s="260" t="s">
        <v>8319</v>
      </c>
      <c r="N470" s="259" t="s">
        <v>1268</v>
      </c>
      <c r="O470" s="266" t="str">
        <f t="shared" ca="1" si="22"/>
        <v>0 tahun, 5 bulan, 5 hari</v>
      </c>
      <c r="P470" s="331">
        <f t="shared" ca="1" si="23"/>
        <v>158</v>
      </c>
    </row>
    <row r="471" spans="1:16" ht="61.2" x14ac:dyDescent="0.7">
      <c r="A471" s="259">
        <v>470</v>
      </c>
      <c r="B471" s="269" t="s">
        <v>13231</v>
      </c>
      <c r="C471" s="261">
        <v>46146</v>
      </c>
      <c r="D471" s="262" t="s">
        <v>13343</v>
      </c>
      <c r="E471" s="281" t="s">
        <v>13494</v>
      </c>
      <c r="F471" s="264"/>
      <c r="G471" s="263"/>
      <c r="H471" s="260" t="s">
        <v>5508</v>
      </c>
      <c r="I471" s="260" t="s">
        <v>5989</v>
      </c>
      <c r="J471" s="260" t="s">
        <v>3188</v>
      </c>
      <c r="K471" s="260" t="s">
        <v>16672</v>
      </c>
      <c r="L471" s="259" t="s">
        <v>1308</v>
      </c>
      <c r="M471" s="260" t="s">
        <v>1170</v>
      </c>
      <c r="N471" s="260" t="s">
        <v>13443</v>
      </c>
      <c r="O471" s="266" t="str">
        <f t="shared" ca="1" si="22"/>
        <v>0 tahun, 5 bulan, 5 hari</v>
      </c>
      <c r="P471" s="331">
        <f t="shared" ca="1" si="23"/>
        <v>158</v>
      </c>
    </row>
    <row r="472" spans="1:16" ht="40.799999999999997" x14ac:dyDescent="0.7">
      <c r="A472" s="259">
        <v>471</v>
      </c>
      <c r="B472" s="269" t="s">
        <v>13232</v>
      </c>
      <c r="C472" s="261">
        <v>46146</v>
      </c>
      <c r="D472" s="262" t="s">
        <v>39</v>
      </c>
      <c r="E472" s="281" t="s">
        <v>13495</v>
      </c>
      <c r="F472" s="264"/>
      <c r="G472" s="263"/>
      <c r="H472" s="260" t="s">
        <v>5508</v>
      </c>
      <c r="I472" s="260" t="s">
        <v>5990</v>
      </c>
      <c r="J472" s="260" t="s">
        <v>12614</v>
      </c>
      <c r="K472" s="260" t="s">
        <v>16672</v>
      </c>
      <c r="L472" s="259" t="s">
        <v>1308</v>
      </c>
      <c r="M472" s="260" t="s">
        <v>11545</v>
      </c>
      <c r="N472" s="260" t="s">
        <v>13350</v>
      </c>
      <c r="O472" s="266" t="str">
        <f t="shared" ca="1" si="22"/>
        <v>0 tahun, 5 bulan, 5 hari</v>
      </c>
      <c r="P472" s="331">
        <f t="shared" ca="1" si="23"/>
        <v>158</v>
      </c>
    </row>
    <row r="473" spans="1:16" ht="81.599999999999994" x14ac:dyDescent="0.7">
      <c r="A473" s="259">
        <v>472</v>
      </c>
      <c r="B473" s="269" t="s">
        <v>13233</v>
      </c>
      <c r="C473" s="261">
        <v>46146</v>
      </c>
      <c r="D473" s="262" t="s">
        <v>39</v>
      </c>
      <c r="E473" s="281" t="s">
        <v>13496</v>
      </c>
      <c r="F473" s="264"/>
      <c r="G473" s="263" t="s">
        <v>15358</v>
      </c>
      <c r="H473" s="260" t="s">
        <v>5508</v>
      </c>
      <c r="I473" s="260" t="s">
        <v>5508</v>
      </c>
      <c r="J473" s="326" t="s">
        <v>12603</v>
      </c>
      <c r="K473" s="264" t="s">
        <v>16672</v>
      </c>
      <c r="L473" s="259" t="s">
        <v>1184</v>
      </c>
      <c r="M473" s="260" t="s">
        <v>1080</v>
      </c>
      <c r="N473" s="260" t="s">
        <v>9788</v>
      </c>
      <c r="O473" s="266" t="str">
        <f t="shared" ca="1" si="22"/>
        <v>0 tahun, 5 bulan, 5 hari</v>
      </c>
      <c r="P473" s="331">
        <f t="shared" ca="1" si="23"/>
        <v>158</v>
      </c>
    </row>
    <row r="474" spans="1:16" ht="40.799999999999997" x14ac:dyDescent="0.7">
      <c r="A474" s="259">
        <v>473</v>
      </c>
      <c r="B474" s="269" t="s">
        <v>13234</v>
      </c>
      <c r="C474" s="261">
        <v>46146</v>
      </c>
      <c r="D474" s="262" t="s">
        <v>39</v>
      </c>
      <c r="E474" s="281" t="s">
        <v>13497</v>
      </c>
      <c r="F474" s="264"/>
      <c r="G474" s="263"/>
      <c r="H474" s="260" t="s">
        <v>5508</v>
      </c>
      <c r="I474" s="260" t="s">
        <v>5989</v>
      </c>
      <c r="J474" s="260" t="s">
        <v>9844</v>
      </c>
      <c r="K474" s="264" t="s">
        <v>16672</v>
      </c>
      <c r="L474" s="259" t="s">
        <v>1308</v>
      </c>
      <c r="M474" s="259" t="s">
        <v>10720</v>
      </c>
      <c r="N474" s="260" t="s">
        <v>1071</v>
      </c>
      <c r="O474" s="266" t="str">
        <f t="shared" ca="1" si="22"/>
        <v>0 tahun, 5 bulan, 5 hari</v>
      </c>
      <c r="P474" s="331">
        <f t="shared" ca="1" si="23"/>
        <v>158</v>
      </c>
    </row>
    <row r="475" spans="1:16" x14ac:dyDescent="0.7">
      <c r="A475" s="259">
        <v>474</v>
      </c>
      <c r="B475" s="269" t="s">
        <v>13235</v>
      </c>
      <c r="C475" s="261">
        <v>46146</v>
      </c>
      <c r="D475" s="262" t="s">
        <v>39</v>
      </c>
      <c r="E475" s="281" t="s">
        <v>13498</v>
      </c>
      <c r="F475" s="264"/>
      <c r="G475" s="263"/>
      <c r="H475" s="260" t="s">
        <v>5985</v>
      </c>
      <c r="I475" s="260" t="s">
        <v>5985</v>
      </c>
      <c r="J475" s="260" t="s">
        <v>12621</v>
      </c>
      <c r="K475" s="260" t="s">
        <v>16672</v>
      </c>
      <c r="L475" s="259" t="s">
        <v>1184</v>
      </c>
      <c r="M475" s="260" t="s">
        <v>1080</v>
      </c>
      <c r="N475" s="260" t="s">
        <v>9788</v>
      </c>
      <c r="O475" s="266" t="str">
        <f t="shared" ca="1" si="22"/>
        <v>0 tahun, 5 bulan, 5 hari</v>
      </c>
      <c r="P475" s="331">
        <f t="shared" ca="1" si="23"/>
        <v>158</v>
      </c>
    </row>
    <row r="476" spans="1:16" x14ac:dyDescent="0.7">
      <c r="A476" s="259">
        <v>475</v>
      </c>
      <c r="B476" s="269" t="s">
        <v>13236</v>
      </c>
      <c r="C476" s="261">
        <v>46146</v>
      </c>
      <c r="D476" s="262" t="s">
        <v>39</v>
      </c>
      <c r="E476" s="281" t="s">
        <v>13499</v>
      </c>
      <c r="F476" s="264"/>
      <c r="G476" s="263"/>
      <c r="H476" s="260" t="s">
        <v>5985</v>
      </c>
      <c r="I476" s="260" t="s">
        <v>5985</v>
      </c>
      <c r="J476" s="260" t="s">
        <v>12621</v>
      </c>
      <c r="K476" s="260" t="s">
        <v>16672</v>
      </c>
      <c r="L476" s="259" t="s">
        <v>1184</v>
      </c>
      <c r="M476" s="260" t="s">
        <v>1080</v>
      </c>
      <c r="N476" s="260" t="s">
        <v>9788</v>
      </c>
      <c r="O476" s="266" t="str">
        <f t="shared" ca="1" si="22"/>
        <v>0 tahun, 5 bulan, 5 hari</v>
      </c>
      <c r="P476" s="331">
        <f t="shared" ca="1" si="23"/>
        <v>158</v>
      </c>
    </row>
    <row r="477" spans="1:16" ht="61.2" x14ac:dyDescent="0.7">
      <c r="A477" s="259">
        <v>476</v>
      </c>
      <c r="B477" s="269" t="s">
        <v>13237</v>
      </c>
      <c r="C477" s="261">
        <v>46146</v>
      </c>
      <c r="D477" s="262" t="s">
        <v>39</v>
      </c>
      <c r="E477" s="281" t="s">
        <v>13500</v>
      </c>
      <c r="F477" s="264"/>
      <c r="G477" s="263"/>
      <c r="H477" s="260" t="s">
        <v>5508</v>
      </c>
      <c r="I477" s="260" t="s">
        <v>5989</v>
      </c>
      <c r="J477" s="260" t="s">
        <v>9844</v>
      </c>
      <c r="K477" s="264" t="s">
        <v>16672</v>
      </c>
      <c r="L477" s="259" t="s">
        <v>1308</v>
      </c>
      <c r="M477" s="259" t="s">
        <v>10720</v>
      </c>
      <c r="N477" s="260" t="s">
        <v>1071</v>
      </c>
      <c r="O477" s="266" t="str">
        <f t="shared" ca="1" si="22"/>
        <v>0 tahun, 5 bulan, 5 hari</v>
      </c>
      <c r="P477" s="331">
        <f t="shared" ca="1" si="23"/>
        <v>158</v>
      </c>
    </row>
    <row r="478" spans="1:16" ht="61.2" x14ac:dyDescent="0.7">
      <c r="A478" s="259">
        <v>477</v>
      </c>
      <c r="B478" s="269" t="s">
        <v>13238</v>
      </c>
      <c r="C478" s="261">
        <v>46147</v>
      </c>
      <c r="D478" s="262" t="s">
        <v>11747</v>
      </c>
      <c r="E478" s="281" t="s">
        <v>13501</v>
      </c>
      <c r="F478" s="264"/>
      <c r="G478" s="263"/>
      <c r="H478" s="260" t="s">
        <v>5508</v>
      </c>
      <c r="I478" s="260" t="s">
        <v>5989</v>
      </c>
      <c r="J478" s="260" t="s">
        <v>3188</v>
      </c>
      <c r="K478" s="260" t="s">
        <v>16672</v>
      </c>
      <c r="L478" s="259" t="s">
        <v>1308</v>
      </c>
      <c r="M478" s="260" t="s">
        <v>1170</v>
      </c>
      <c r="N478" s="260" t="s">
        <v>13443</v>
      </c>
      <c r="O478" s="266" t="str">
        <f t="shared" ca="1" si="22"/>
        <v>0 tahun, 5 bulan, 4 hari</v>
      </c>
      <c r="P478" s="331">
        <f t="shared" ca="1" si="23"/>
        <v>157</v>
      </c>
    </row>
    <row r="479" spans="1:16" ht="61.2" x14ac:dyDescent="0.7">
      <c r="A479" s="259">
        <v>478</v>
      </c>
      <c r="B479" s="269" t="s">
        <v>13239</v>
      </c>
      <c r="C479" s="261">
        <v>46147</v>
      </c>
      <c r="D479" s="262" t="s">
        <v>39</v>
      </c>
      <c r="E479" s="281" t="s">
        <v>13502</v>
      </c>
      <c r="F479" s="264"/>
      <c r="G479" s="263"/>
      <c r="H479" s="260" t="s">
        <v>5508</v>
      </c>
      <c r="I479" s="260" t="s">
        <v>5989</v>
      </c>
      <c r="J479" s="260" t="s">
        <v>9844</v>
      </c>
      <c r="K479" s="264" t="s">
        <v>16672</v>
      </c>
      <c r="L479" s="259" t="s">
        <v>1308</v>
      </c>
      <c r="M479" s="259" t="s">
        <v>10720</v>
      </c>
      <c r="N479" s="260" t="s">
        <v>1071</v>
      </c>
      <c r="O479" s="266" t="str">
        <f t="shared" ca="1" si="22"/>
        <v>0 tahun, 5 bulan, 4 hari</v>
      </c>
      <c r="P479" s="331">
        <f t="shared" ca="1" si="23"/>
        <v>157</v>
      </c>
    </row>
    <row r="480" spans="1:16" ht="61.2" x14ac:dyDescent="0.7">
      <c r="A480" s="259">
        <v>479</v>
      </c>
      <c r="B480" s="269" t="s">
        <v>13240</v>
      </c>
      <c r="C480" s="261">
        <v>46147</v>
      </c>
      <c r="D480" s="262" t="s">
        <v>12219</v>
      </c>
      <c r="E480" s="281" t="s">
        <v>13503</v>
      </c>
      <c r="F480" s="264"/>
      <c r="G480" s="263"/>
      <c r="H480" s="260" t="s">
        <v>5985</v>
      </c>
      <c r="I480" s="260" t="s">
        <v>5985</v>
      </c>
      <c r="J480" s="260" t="s">
        <v>12601</v>
      </c>
      <c r="K480" s="260" t="s">
        <v>16672</v>
      </c>
      <c r="L480" s="259" t="s">
        <v>1308</v>
      </c>
      <c r="M480" s="260" t="s">
        <v>1072</v>
      </c>
      <c r="N480" s="260" t="s">
        <v>1191</v>
      </c>
      <c r="O480" s="266" t="str">
        <f t="shared" ca="1" si="22"/>
        <v>0 tahun, 5 bulan, 4 hari</v>
      </c>
      <c r="P480" s="331">
        <f t="shared" ca="1" si="23"/>
        <v>157</v>
      </c>
    </row>
    <row r="481" spans="1:16" ht="40.799999999999997" x14ac:dyDescent="0.7">
      <c r="A481" s="259">
        <v>480</v>
      </c>
      <c r="B481" s="269" t="s">
        <v>13241</v>
      </c>
      <c r="C481" s="261">
        <v>46147</v>
      </c>
      <c r="D481" s="262" t="s">
        <v>39</v>
      </c>
      <c r="E481" s="281" t="s">
        <v>13504</v>
      </c>
      <c r="F481" s="264"/>
      <c r="G481" s="263"/>
      <c r="H481" s="260" t="s">
        <v>1079</v>
      </c>
      <c r="I481" s="260" t="s">
        <v>3193</v>
      </c>
      <c r="J481" s="260" t="s">
        <v>12608</v>
      </c>
      <c r="K481" s="260" t="s">
        <v>16672</v>
      </c>
      <c r="L481" s="315" t="s">
        <v>1305</v>
      </c>
      <c r="M481" s="260" t="s">
        <v>1079</v>
      </c>
      <c r="N481" s="260" t="s">
        <v>1172</v>
      </c>
      <c r="O481" s="266" t="str">
        <f t="shared" ca="1" si="22"/>
        <v>0 tahun, 5 bulan, 4 hari</v>
      </c>
      <c r="P481" s="331">
        <f t="shared" ca="1" si="23"/>
        <v>157</v>
      </c>
    </row>
    <row r="482" spans="1:16" ht="40.799999999999997" x14ac:dyDescent="0.7">
      <c r="A482" s="259">
        <v>481</v>
      </c>
      <c r="B482" s="269" t="s">
        <v>13242</v>
      </c>
      <c r="C482" s="261">
        <v>46148</v>
      </c>
      <c r="D482" s="262" t="s">
        <v>39</v>
      </c>
      <c r="E482" s="281" t="s">
        <v>13505</v>
      </c>
      <c r="F482" s="264"/>
      <c r="G482" s="263"/>
      <c r="H482" s="260" t="s">
        <v>5508</v>
      </c>
      <c r="I482" s="260" t="s">
        <v>5989</v>
      </c>
      <c r="J482" s="260" t="s">
        <v>12614</v>
      </c>
      <c r="K482" s="260" t="s">
        <v>16672</v>
      </c>
      <c r="L482" s="259" t="s">
        <v>1308</v>
      </c>
      <c r="M482" s="260" t="s">
        <v>1080</v>
      </c>
      <c r="N482" s="260" t="s">
        <v>9788</v>
      </c>
      <c r="O482" s="266" t="str">
        <f t="shared" ca="1" si="22"/>
        <v>0 tahun, 5 bulan, 3 hari</v>
      </c>
      <c r="P482" s="331">
        <f t="shared" ca="1" si="23"/>
        <v>156</v>
      </c>
    </row>
    <row r="483" spans="1:16" ht="61.2" x14ac:dyDescent="0.7">
      <c r="A483" s="259">
        <v>482</v>
      </c>
      <c r="B483" s="269" t="s">
        <v>13243</v>
      </c>
      <c r="C483" s="261">
        <v>46148</v>
      </c>
      <c r="D483" s="262" t="s">
        <v>13506</v>
      </c>
      <c r="E483" s="281" t="s">
        <v>13507</v>
      </c>
      <c r="F483" s="264"/>
      <c r="G483" s="263"/>
      <c r="H483" s="260" t="s">
        <v>5508</v>
      </c>
      <c r="I483" s="260" t="s">
        <v>5989</v>
      </c>
      <c r="J483" s="262" t="s">
        <v>12604</v>
      </c>
      <c r="K483" s="260" t="s">
        <v>16672</v>
      </c>
      <c r="L483" s="259" t="s">
        <v>1308</v>
      </c>
      <c r="M483" s="260" t="s">
        <v>10515</v>
      </c>
      <c r="N483" s="260" t="s">
        <v>10488</v>
      </c>
      <c r="O483" s="266" t="str">
        <f t="shared" ca="1" si="22"/>
        <v>0 tahun, 5 bulan, 3 hari</v>
      </c>
      <c r="P483" s="331">
        <f t="shared" ca="1" si="23"/>
        <v>156</v>
      </c>
    </row>
    <row r="484" spans="1:16" ht="40.799999999999997" x14ac:dyDescent="0.7">
      <c r="A484" s="259">
        <v>483</v>
      </c>
      <c r="B484" s="269" t="s">
        <v>13244</v>
      </c>
      <c r="C484" s="261">
        <v>46148</v>
      </c>
      <c r="D484" s="262" t="s">
        <v>39</v>
      </c>
      <c r="E484" s="281" t="s">
        <v>13508</v>
      </c>
      <c r="F484" s="264"/>
      <c r="G484" s="263"/>
      <c r="H484" s="260" t="s">
        <v>5508</v>
      </c>
      <c r="I484" s="260" t="s">
        <v>5989</v>
      </c>
      <c r="J484" s="260" t="s">
        <v>12852</v>
      </c>
      <c r="K484" s="260" t="s">
        <v>16672</v>
      </c>
      <c r="L484" s="259" t="s">
        <v>1308</v>
      </c>
      <c r="M484" s="260" t="s">
        <v>10300</v>
      </c>
      <c r="N484" s="260" t="s">
        <v>12900</v>
      </c>
      <c r="O484" s="266" t="str">
        <f t="shared" ca="1" si="22"/>
        <v>0 tahun, 5 bulan, 3 hari</v>
      </c>
      <c r="P484" s="331">
        <f t="shared" ca="1" si="23"/>
        <v>156</v>
      </c>
    </row>
    <row r="485" spans="1:16" ht="40.799999999999997" x14ac:dyDescent="0.7">
      <c r="A485" s="259">
        <v>484</v>
      </c>
      <c r="B485" s="269" t="s">
        <v>13245</v>
      </c>
      <c r="C485" s="261">
        <v>46148</v>
      </c>
      <c r="D485" s="262" t="s">
        <v>39</v>
      </c>
      <c r="E485" s="281" t="s">
        <v>13474</v>
      </c>
      <c r="F485" s="264"/>
      <c r="G485" s="263"/>
      <c r="H485" s="260" t="s">
        <v>5508</v>
      </c>
      <c r="I485" s="260" t="s">
        <v>5989</v>
      </c>
      <c r="J485" s="260" t="s">
        <v>12614</v>
      </c>
      <c r="K485" s="264" t="s">
        <v>16672</v>
      </c>
      <c r="L485" s="315" t="s">
        <v>1305</v>
      </c>
      <c r="M485" s="260" t="s">
        <v>1080</v>
      </c>
      <c r="N485" s="260" t="s">
        <v>9788</v>
      </c>
      <c r="O485" s="266" t="str">
        <f t="shared" ca="1" si="22"/>
        <v>0 tahun, 5 bulan, 3 hari</v>
      </c>
      <c r="P485" s="331">
        <f t="shared" ca="1" si="23"/>
        <v>156</v>
      </c>
    </row>
    <row r="486" spans="1:16" ht="61.2" x14ac:dyDescent="0.7">
      <c r="A486" s="259">
        <v>485</v>
      </c>
      <c r="B486" s="269" t="s">
        <v>13246</v>
      </c>
      <c r="C486" s="261">
        <v>46148</v>
      </c>
      <c r="D486" s="262" t="s">
        <v>39</v>
      </c>
      <c r="E486" s="281" t="s">
        <v>13509</v>
      </c>
      <c r="F486" s="264"/>
      <c r="G486" s="263"/>
      <c r="H486" s="260" t="s">
        <v>5508</v>
      </c>
      <c r="I486" s="260" t="s">
        <v>5989</v>
      </c>
      <c r="J486" s="260" t="s">
        <v>9844</v>
      </c>
      <c r="K486" s="264" t="s">
        <v>16672</v>
      </c>
      <c r="L486" s="259" t="s">
        <v>1308</v>
      </c>
      <c r="M486" s="259" t="s">
        <v>10720</v>
      </c>
      <c r="N486" s="260" t="s">
        <v>1071</v>
      </c>
      <c r="O486" s="266" t="str">
        <f t="shared" ca="1" si="22"/>
        <v>0 tahun, 5 bulan, 3 hari</v>
      </c>
      <c r="P486" s="331">
        <f t="shared" ca="1" si="23"/>
        <v>156</v>
      </c>
    </row>
    <row r="487" spans="1:16" ht="40.799999999999997" x14ac:dyDescent="0.7">
      <c r="A487" s="259">
        <v>486</v>
      </c>
      <c r="B487" s="269" t="s">
        <v>13247</v>
      </c>
      <c r="C487" s="261">
        <v>46148</v>
      </c>
      <c r="D487" s="262" t="s">
        <v>39</v>
      </c>
      <c r="E487" s="281" t="s">
        <v>13510</v>
      </c>
      <c r="F487" s="264"/>
      <c r="G487" s="263"/>
      <c r="H487" s="260" t="s">
        <v>5508</v>
      </c>
      <c r="I487" s="260" t="s">
        <v>3191</v>
      </c>
      <c r="J487" s="260" t="s">
        <v>12614</v>
      </c>
      <c r="K487" s="260" t="s">
        <v>16672</v>
      </c>
      <c r="L487" s="259" t="s">
        <v>1308</v>
      </c>
      <c r="M487" s="260" t="s">
        <v>11545</v>
      </c>
      <c r="N487" s="260" t="s">
        <v>11722</v>
      </c>
      <c r="O487" s="266" t="str">
        <f t="shared" ca="1" si="22"/>
        <v>0 tahun, 5 bulan, 3 hari</v>
      </c>
      <c r="P487" s="331">
        <f t="shared" ca="1" si="23"/>
        <v>156</v>
      </c>
    </row>
    <row r="488" spans="1:16" ht="40.799999999999997" x14ac:dyDescent="0.7">
      <c r="A488" s="259">
        <v>487</v>
      </c>
      <c r="B488" s="269" t="s">
        <v>13248</v>
      </c>
      <c r="C488" s="261">
        <v>46148</v>
      </c>
      <c r="D488" s="262" t="s">
        <v>13511</v>
      </c>
      <c r="E488" s="281" t="s">
        <v>13512</v>
      </c>
      <c r="F488" s="264"/>
      <c r="G488" s="263"/>
      <c r="H488" s="260" t="s">
        <v>5508</v>
      </c>
      <c r="I488" s="260" t="s">
        <v>5989</v>
      </c>
      <c r="J488" s="262" t="s">
        <v>12604</v>
      </c>
      <c r="K488" s="260" t="s">
        <v>16672</v>
      </c>
      <c r="L488" s="259" t="s">
        <v>1308</v>
      </c>
      <c r="M488" s="260" t="s">
        <v>10515</v>
      </c>
      <c r="N488" s="260" t="s">
        <v>10488</v>
      </c>
      <c r="O488" s="266" t="str">
        <f t="shared" ca="1" si="22"/>
        <v>0 tahun, 5 bulan, 3 hari</v>
      </c>
      <c r="P488" s="331">
        <f t="shared" ca="1" si="23"/>
        <v>156</v>
      </c>
    </row>
    <row r="489" spans="1:16" ht="40.799999999999997" x14ac:dyDescent="0.7">
      <c r="A489" s="259">
        <v>488</v>
      </c>
      <c r="B489" s="269" t="s">
        <v>13249</v>
      </c>
      <c r="C489" s="261">
        <v>46148</v>
      </c>
      <c r="D489" s="262" t="s">
        <v>39</v>
      </c>
      <c r="E489" s="281" t="s">
        <v>13513</v>
      </c>
      <c r="F489" s="264"/>
      <c r="G489" s="263"/>
      <c r="H489" s="260" t="s">
        <v>5508</v>
      </c>
      <c r="I489" s="260" t="s">
        <v>5990</v>
      </c>
      <c r="J489" s="260" t="s">
        <v>12613</v>
      </c>
      <c r="K489" s="260" t="s">
        <v>16672</v>
      </c>
      <c r="L489" s="259" t="s">
        <v>1308</v>
      </c>
      <c r="M489" s="260" t="s">
        <v>10515</v>
      </c>
      <c r="N489" s="260" t="s">
        <v>10488</v>
      </c>
      <c r="O489" s="266" t="str">
        <f t="shared" ca="1" si="22"/>
        <v>0 tahun, 5 bulan, 3 hari</v>
      </c>
      <c r="P489" s="331">
        <f t="shared" ca="1" si="23"/>
        <v>156</v>
      </c>
    </row>
    <row r="490" spans="1:16" ht="81.599999999999994" x14ac:dyDescent="0.7">
      <c r="A490" s="259">
        <v>489</v>
      </c>
      <c r="B490" s="269" t="s">
        <v>13250</v>
      </c>
      <c r="C490" s="261">
        <v>46149</v>
      </c>
      <c r="D490" s="262" t="s">
        <v>39</v>
      </c>
      <c r="E490" s="281" t="s">
        <v>13514</v>
      </c>
      <c r="F490" s="264"/>
      <c r="G490" s="263" t="s">
        <v>15390</v>
      </c>
      <c r="H490" s="260" t="s">
        <v>5508</v>
      </c>
      <c r="I490" s="260" t="s">
        <v>3191</v>
      </c>
      <c r="J490" s="260" t="s">
        <v>12852</v>
      </c>
      <c r="K490" s="260" t="s">
        <v>16672</v>
      </c>
      <c r="L490" s="259" t="s">
        <v>1308</v>
      </c>
      <c r="M490" s="260" t="s">
        <v>11545</v>
      </c>
      <c r="N490" s="260" t="s">
        <v>11722</v>
      </c>
      <c r="O490" s="266" t="str">
        <f t="shared" ca="1" si="22"/>
        <v>0 tahun, 5 bulan, 2 hari</v>
      </c>
      <c r="P490" s="331">
        <f t="shared" ca="1" si="23"/>
        <v>155</v>
      </c>
    </row>
    <row r="491" spans="1:16" ht="61.2" x14ac:dyDescent="0.7">
      <c r="A491" s="259">
        <v>490</v>
      </c>
      <c r="B491" s="269" t="s">
        <v>13251</v>
      </c>
      <c r="C491" s="261">
        <v>46149</v>
      </c>
      <c r="D491" s="262" t="s">
        <v>39</v>
      </c>
      <c r="E491" s="281" t="s">
        <v>13515</v>
      </c>
      <c r="F491" s="264"/>
      <c r="G491" s="263"/>
      <c r="H491" s="260" t="s">
        <v>5508</v>
      </c>
      <c r="I491" s="260" t="s">
        <v>5989</v>
      </c>
      <c r="J491" s="260" t="s">
        <v>9844</v>
      </c>
      <c r="K491" s="264" t="s">
        <v>16672</v>
      </c>
      <c r="L491" s="259" t="s">
        <v>1308</v>
      </c>
      <c r="M491" s="259" t="s">
        <v>10720</v>
      </c>
      <c r="N491" s="260" t="s">
        <v>1071</v>
      </c>
      <c r="O491" s="266" t="str">
        <f t="shared" ca="1" si="22"/>
        <v>0 tahun, 5 bulan, 2 hari</v>
      </c>
      <c r="P491" s="331">
        <f t="shared" ca="1" si="23"/>
        <v>155</v>
      </c>
    </row>
    <row r="492" spans="1:16" ht="40.799999999999997" x14ac:dyDescent="0.7">
      <c r="A492" s="259">
        <v>491</v>
      </c>
      <c r="B492" s="269" t="s">
        <v>13252</v>
      </c>
      <c r="C492" s="261">
        <v>46150</v>
      </c>
      <c r="D492" s="262" t="s">
        <v>39</v>
      </c>
      <c r="E492" s="281" t="s">
        <v>13516</v>
      </c>
      <c r="F492" s="264"/>
      <c r="G492" s="263"/>
      <c r="H492" s="260" t="s">
        <v>5508</v>
      </c>
      <c r="I492" s="260" t="s">
        <v>5989</v>
      </c>
      <c r="J492" s="260" t="s">
        <v>12614</v>
      </c>
      <c r="K492" s="260" t="s">
        <v>16672</v>
      </c>
      <c r="L492" s="259" t="s">
        <v>1308</v>
      </c>
      <c r="M492" s="260" t="s">
        <v>11545</v>
      </c>
      <c r="N492" s="260" t="s">
        <v>13350</v>
      </c>
      <c r="O492" s="266" t="str">
        <f t="shared" ca="1" si="22"/>
        <v>0 tahun, 5 bulan, 1 hari</v>
      </c>
      <c r="P492" s="331">
        <f t="shared" ca="1" si="23"/>
        <v>154</v>
      </c>
    </row>
    <row r="493" spans="1:16" ht="61.2" x14ac:dyDescent="0.7">
      <c r="A493" s="259">
        <v>492</v>
      </c>
      <c r="B493" s="269" t="s">
        <v>13253</v>
      </c>
      <c r="C493" s="261">
        <v>46150</v>
      </c>
      <c r="D493" s="262" t="s">
        <v>39</v>
      </c>
      <c r="E493" s="281" t="s">
        <v>13517</v>
      </c>
      <c r="F493" s="264"/>
      <c r="G493" s="263"/>
      <c r="H493" s="260" t="s">
        <v>5508</v>
      </c>
      <c r="I493" s="260" t="s">
        <v>5989</v>
      </c>
      <c r="J493" s="260" t="s">
        <v>9844</v>
      </c>
      <c r="K493" s="264" t="s">
        <v>16672</v>
      </c>
      <c r="L493" s="259" t="s">
        <v>1308</v>
      </c>
      <c r="M493" s="259" t="s">
        <v>10720</v>
      </c>
      <c r="N493" s="260" t="s">
        <v>1071</v>
      </c>
      <c r="O493" s="266" t="str">
        <f t="shared" ca="1" si="22"/>
        <v>0 tahun, 5 bulan, 1 hari</v>
      </c>
      <c r="P493" s="331">
        <f t="shared" ca="1" si="23"/>
        <v>154</v>
      </c>
    </row>
    <row r="494" spans="1:16" ht="61.2" x14ac:dyDescent="0.7">
      <c r="A494" s="259">
        <v>493</v>
      </c>
      <c r="B494" s="269" t="s">
        <v>13254</v>
      </c>
      <c r="C494" s="261">
        <v>46150</v>
      </c>
      <c r="D494" s="262" t="s">
        <v>39</v>
      </c>
      <c r="E494" s="281" t="s">
        <v>13517</v>
      </c>
      <c r="F494" s="264"/>
      <c r="G494" s="263"/>
      <c r="H494" s="260" t="s">
        <v>5508</v>
      </c>
      <c r="I494" s="260" t="s">
        <v>5989</v>
      </c>
      <c r="J494" s="260" t="s">
        <v>9844</v>
      </c>
      <c r="K494" s="264" t="s">
        <v>16672</v>
      </c>
      <c r="L494" s="259" t="s">
        <v>1308</v>
      </c>
      <c r="M494" s="259" t="s">
        <v>10720</v>
      </c>
      <c r="N494" s="260" t="s">
        <v>1071</v>
      </c>
      <c r="O494" s="266" t="str">
        <f t="shared" ca="1" si="22"/>
        <v>0 tahun, 5 bulan, 1 hari</v>
      </c>
      <c r="P494" s="331">
        <f t="shared" ca="1" si="23"/>
        <v>154</v>
      </c>
    </row>
    <row r="495" spans="1:16" ht="61.2" x14ac:dyDescent="0.7">
      <c r="A495" s="259">
        <v>494</v>
      </c>
      <c r="B495" s="269" t="s">
        <v>13255</v>
      </c>
      <c r="C495" s="261">
        <v>46153</v>
      </c>
      <c r="D495" s="262" t="s">
        <v>13518</v>
      </c>
      <c r="E495" s="281" t="s">
        <v>13519</v>
      </c>
      <c r="F495" s="264"/>
      <c r="G495" s="263"/>
      <c r="H495" s="260" t="s">
        <v>5985</v>
      </c>
      <c r="I495" s="260" t="s">
        <v>5985</v>
      </c>
      <c r="J495" s="260" t="s">
        <v>12601</v>
      </c>
      <c r="K495" s="260" t="s">
        <v>16672</v>
      </c>
      <c r="L495" s="259" t="s">
        <v>1308</v>
      </c>
      <c r="M495" s="260" t="s">
        <v>13520</v>
      </c>
      <c r="N495" s="260" t="s">
        <v>13461</v>
      </c>
      <c r="O495" s="266" t="str">
        <f t="shared" ca="1" si="22"/>
        <v>0 tahun, 4 bulan, 28 hari</v>
      </c>
      <c r="P495" s="331">
        <f t="shared" ca="1" si="23"/>
        <v>151</v>
      </c>
    </row>
    <row r="496" spans="1:16" ht="61.2" x14ac:dyDescent="0.7">
      <c r="A496" s="259">
        <v>495</v>
      </c>
      <c r="B496" s="269" t="s">
        <v>13256</v>
      </c>
      <c r="C496" s="261">
        <v>46153</v>
      </c>
      <c r="D496" s="262" t="s">
        <v>39</v>
      </c>
      <c r="E496" s="281" t="s">
        <v>13521</v>
      </c>
      <c r="F496" s="264"/>
      <c r="G496" s="263" t="s">
        <v>15391</v>
      </c>
      <c r="H496" s="260" t="s">
        <v>5508</v>
      </c>
      <c r="I496" s="260" t="s">
        <v>5508</v>
      </c>
      <c r="J496" s="326" t="s">
        <v>12603</v>
      </c>
      <c r="K496" s="260" t="s">
        <v>16672</v>
      </c>
      <c r="L496" s="259" t="s">
        <v>1308</v>
      </c>
      <c r="M496" s="260" t="s">
        <v>10300</v>
      </c>
      <c r="N496" s="260" t="s">
        <v>12900</v>
      </c>
      <c r="O496" s="266" t="str">
        <f t="shared" ca="1" si="22"/>
        <v>0 tahun, 4 bulan, 28 hari</v>
      </c>
      <c r="P496" s="331">
        <f t="shared" ca="1" si="23"/>
        <v>151</v>
      </c>
    </row>
    <row r="497" spans="1:16" ht="61.2" x14ac:dyDescent="0.7">
      <c r="A497" s="259">
        <v>496</v>
      </c>
      <c r="B497" s="269" t="s">
        <v>13257</v>
      </c>
      <c r="C497" s="261">
        <v>46153</v>
      </c>
      <c r="D497" s="262" t="s">
        <v>39</v>
      </c>
      <c r="E497" s="281" t="s">
        <v>13522</v>
      </c>
      <c r="F497" s="264"/>
      <c r="G497" s="263"/>
      <c r="H497" s="260" t="s">
        <v>5508</v>
      </c>
      <c r="I497" s="260" t="s">
        <v>5989</v>
      </c>
      <c r="J497" s="260" t="s">
        <v>9844</v>
      </c>
      <c r="K497" s="264" t="s">
        <v>16672</v>
      </c>
      <c r="L497" s="259" t="s">
        <v>1308</v>
      </c>
      <c r="M497" s="259" t="s">
        <v>10720</v>
      </c>
      <c r="N497" s="260" t="s">
        <v>1071</v>
      </c>
      <c r="O497" s="266" t="str">
        <f t="shared" ca="1" si="22"/>
        <v>0 tahun, 4 bulan, 28 hari</v>
      </c>
      <c r="P497" s="331">
        <f t="shared" ca="1" si="23"/>
        <v>151</v>
      </c>
    </row>
    <row r="498" spans="1:16" x14ac:dyDescent="0.7">
      <c r="A498" s="259">
        <v>497</v>
      </c>
      <c r="B498" s="269" t="s">
        <v>13258</v>
      </c>
      <c r="C498" s="261">
        <v>46153</v>
      </c>
      <c r="D498" s="262" t="s">
        <v>39</v>
      </c>
      <c r="E498" s="281" t="s">
        <v>13523</v>
      </c>
      <c r="F498" s="264"/>
      <c r="G498" s="263"/>
      <c r="H498" s="260" t="s">
        <v>5508</v>
      </c>
      <c r="I498" s="260" t="s">
        <v>5989</v>
      </c>
      <c r="J498" s="260" t="s">
        <v>9844</v>
      </c>
      <c r="K498" s="264" t="s">
        <v>16672</v>
      </c>
      <c r="L498" s="315" t="s">
        <v>1305</v>
      </c>
      <c r="M498" s="259" t="s">
        <v>10720</v>
      </c>
      <c r="N498" s="260" t="s">
        <v>1071</v>
      </c>
      <c r="O498" s="266" t="str">
        <f t="shared" ca="1" si="22"/>
        <v>0 tahun, 4 bulan, 28 hari</v>
      </c>
      <c r="P498" s="331">
        <f t="shared" ca="1" si="23"/>
        <v>151</v>
      </c>
    </row>
    <row r="499" spans="1:16" ht="61.2" x14ac:dyDescent="0.7">
      <c r="A499" s="259">
        <v>498</v>
      </c>
      <c r="B499" s="269" t="s">
        <v>13259</v>
      </c>
      <c r="C499" s="261">
        <v>46153</v>
      </c>
      <c r="D499" s="262" t="s">
        <v>13524</v>
      </c>
      <c r="E499" s="281" t="s">
        <v>13525</v>
      </c>
      <c r="F499" s="264"/>
      <c r="G499" s="263"/>
      <c r="H499" s="260" t="s">
        <v>5508</v>
      </c>
      <c r="I499" s="260" t="s">
        <v>5989</v>
      </c>
      <c r="J499" s="260" t="s">
        <v>3188</v>
      </c>
      <c r="K499" s="260" t="s">
        <v>16672</v>
      </c>
      <c r="L499" s="259" t="s">
        <v>1308</v>
      </c>
      <c r="M499" s="260" t="s">
        <v>8319</v>
      </c>
      <c r="N499" s="259" t="s">
        <v>1268</v>
      </c>
      <c r="O499" s="266" t="str">
        <f t="shared" ca="1" si="22"/>
        <v>0 tahun, 4 bulan, 28 hari</v>
      </c>
      <c r="P499" s="331">
        <f t="shared" ca="1" si="23"/>
        <v>151</v>
      </c>
    </row>
    <row r="500" spans="1:16" ht="40.799999999999997" x14ac:dyDescent="0.7">
      <c r="A500" s="259">
        <v>499</v>
      </c>
      <c r="B500" s="269" t="s">
        <v>13260</v>
      </c>
      <c r="C500" s="261">
        <v>46154</v>
      </c>
      <c r="D500" s="262" t="s">
        <v>39</v>
      </c>
      <c r="E500" s="281" t="s">
        <v>13526</v>
      </c>
      <c r="F500" s="264"/>
      <c r="G500" s="263"/>
      <c r="H500" s="260" t="s">
        <v>5508</v>
      </c>
      <c r="I500" s="260" t="s">
        <v>5989</v>
      </c>
      <c r="J500" s="260" t="s">
        <v>12614</v>
      </c>
      <c r="K500" s="260" t="s">
        <v>16672</v>
      </c>
      <c r="L500" s="259" t="s">
        <v>1308</v>
      </c>
      <c r="M500" s="260" t="s">
        <v>10720</v>
      </c>
      <c r="N500" s="260" t="s">
        <v>1071</v>
      </c>
      <c r="O500" s="266" t="str">
        <f t="shared" ca="1" si="22"/>
        <v>0 tahun, 4 bulan, 27 hari</v>
      </c>
      <c r="P500" s="331">
        <f t="shared" ca="1" si="23"/>
        <v>150</v>
      </c>
    </row>
    <row r="501" spans="1:16" ht="40.799999999999997" x14ac:dyDescent="0.7">
      <c r="A501" s="259">
        <v>500</v>
      </c>
      <c r="B501" s="269" t="s">
        <v>13261</v>
      </c>
      <c r="C501" s="261">
        <v>46154</v>
      </c>
      <c r="D501" s="262" t="s">
        <v>39</v>
      </c>
      <c r="E501" s="281" t="s">
        <v>13527</v>
      </c>
      <c r="F501" s="264"/>
      <c r="G501" s="263"/>
      <c r="H501" s="260" t="s">
        <v>5508</v>
      </c>
      <c r="I501" s="260" t="s">
        <v>7640</v>
      </c>
      <c r="J501" s="260" t="s">
        <v>12613</v>
      </c>
      <c r="K501" s="260" t="s">
        <v>16672</v>
      </c>
      <c r="L501" s="259" t="s">
        <v>1308</v>
      </c>
      <c r="M501" s="260" t="s">
        <v>7859</v>
      </c>
      <c r="N501" s="260" t="s">
        <v>7484</v>
      </c>
      <c r="O501" s="266" t="str">
        <f t="shared" ca="1" si="22"/>
        <v>0 tahun, 4 bulan, 27 hari</v>
      </c>
      <c r="P501" s="331">
        <f t="shared" ca="1" si="23"/>
        <v>150</v>
      </c>
    </row>
    <row r="502" spans="1:16" ht="61.2" x14ac:dyDescent="0.7">
      <c r="A502" s="259">
        <v>501</v>
      </c>
      <c r="B502" s="269" t="s">
        <v>13262</v>
      </c>
      <c r="C502" s="261">
        <v>46154</v>
      </c>
      <c r="D502" s="262" t="s">
        <v>39</v>
      </c>
      <c r="E502" s="281" t="s">
        <v>13528</v>
      </c>
      <c r="F502" s="264"/>
      <c r="G502" s="263"/>
      <c r="H502" s="260" t="s">
        <v>5508</v>
      </c>
      <c r="I502" s="260" t="s">
        <v>5989</v>
      </c>
      <c r="J502" s="260" t="s">
        <v>9844</v>
      </c>
      <c r="K502" s="264" t="s">
        <v>16672</v>
      </c>
      <c r="L502" s="259" t="s">
        <v>1308</v>
      </c>
      <c r="M502" s="259" t="s">
        <v>10720</v>
      </c>
      <c r="N502" s="260" t="s">
        <v>1071</v>
      </c>
      <c r="O502" s="266" t="str">
        <f t="shared" ca="1" si="22"/>
        <v>0 tahun, 4 bulan, 27 hari</v>
      </c>
      <c r="P502" s="331">
        <f t="shared" ca="1" si="23"/>
        <v>150</v>
      </c>
    </row>
    <row r="503" spans="1:16" ht="81.599999999999994" x14ac:dyDescent="0.7">
      <c r="A503" s="259">
        <v>502</v>
      </c>
      <c r="B503" s="269" t="s">
        <v>13263</v>
      </c>
      <c r="C503" s="261">
        <v>46155</v>
      </c>
      <c r="D503" s="262" t="s">
        <v>39</v>
      </c>
      <c r="E503" s="281" t="s">
        <v>13529</v>
      </c>
      <c r="F503" s="264"/>
      <c r="G503" s="263" t="s">
        <v>16689</v>
      </c>
      <c r="H503" s="260" t="s">
        <v>5508</v>
      </c>
      <c r="I503" s="260" t="s">
        <v>5989</v>
      </c>
      <c r="J503" s="260" t="s">
        <v>12621</v>
      </c>
      <c r="K503" s="264" t="s">
        <v>16672</v>
      </c>
      <c r="L503" s="259" t="s">
        <v>1184</v>
      </c>
      <c r="M503" s="260" t="s">
        <v>1080</v>
      </c>
      <c r="N503" s="260" t="s">
        <v>9788</v>
      </c>
      <c r="O503" s="266" t="str">
        <f t="shared" ca="1" si="22"/>
        <v>0 tahun, 4 bulan, 26 hari</v>
      </c>
      <c r="P503" s="331">
        <f t="shared" ca="1" si="23"/>
        <v>149</v>
      </c>
    </row>
    <row r="504" spans="1:16" ht="61.2" x14ac:dyDescent="0.7">
      <c r="A504" s="259">
        <v>503</v>
      </c>
      <c r="B504" s="269" t="s">
        <v>13264</v>
      </c>
      <c r="C504" s="261">
        <v>46155</v>
      </c>
      <c r="D504" s="262" t="s">
        <v>39</v>
      </c>
      <c r="E504" s="281" t="s">
        <v>13530</v>
      </c>
      <c r="F504" s="264"/>
      <c r="G504" s="263" t="s">
        <v>15392</v>
      </c>
      <c r="H504" s="260" t="s">
        <v>5508</v>
      </c>
      <c r="I504" s="260" t="s">
        <v>5990</v>
      </c>
      <c r="J504" s="260" t="s">
        <v>12614</v>
      </c>
      <c r="K504" s="260" t="s">
        <v>16672</v>
      </c>
      <c r="L504" s="259" t="s">
        <v>1308</v>
      </c>
      <c r="M504" s="260" t="s">
        <v>11545</v>
      </c>
      <c r="N504" s="260" t="s">
        <v>13350</v>
      </c>
      <c r="O504" s="266" t="str">
        <f t="shared" ca="1" si="22"/>
        <v>0 tahun, 4 bulan, 26 hari</v>
      </c>
      <c r="P504" s="331">
        <f t="shared" ca="1" si="23"/>
        <v>149</v>
      </c>
    </row>
    <row r="505" spans="1:16" ht="61.2" x14ac:dyDescent="0.7">
      <c r="A505" s="259">
        <v>504</v>
      </c>
      <c r="B505" s="269" t="s">
        <v>13265</v>
      </c>
      <c r="C505" s="261">
        <v>46155</v>
      </c>
      <c r="D505" s="262" t="s">
        <v>39</v>
      </c>
      <c r="E505" s="281" t="s">
        <v>13531</v>
      </c>
      <c r="F505" s="264"/>
      <c r="G505" s="263" t="s">
        <v>15393</v>
      </c>
      <c r="H505" s="260" t="s">
        <v>1079</v>
      </c>
      <c r="I505" s="260" t="s">
        <v>5999</v>
      </c>
      <c r="J505" s="262" t="s">
        <v>12604</v>
      </c>
      <c r="K505" s="260" t="s">
        <v>16672</v>
      </c>
      <c r="L505" s="259" t="s">
        <v>1308</v>
      </c>
      <c r="M505" s="260" t="s">
        <v>1168</v>
      </c>
      <c r="N505" s="260" t="s">
        <v>4425</v>
      </c>
      <c r="O505" s="266" t="str">
        <f t="shared" ca="1" si="22"/>
        <v>0 tahun, 4 bulan, 26 hari</v>
      </c>
      <c r="P505" s="331">
        <f t="shared" ca="1" si="23"/>
        <v>149</v>
      </c>
    </row>
    <row r="506" spans="1:16" ht="102" x14ac:dyDescent="0.7">
      <c r="A506" s="259">
        <v>505</v>
      </c>
      <c r="B506" s="269" t="s">
        <v>13266</v>
      </c>
      <c r="C506" s="261">
        <v>46155</v>
      </c>
      <c r="D506" s="262" t="s">
        <v>12904</v>
      </c>
      <c r="E506" s="281" t="s">
        <v>13532</v>
      </c>
      <c r="F506" s="264"/>
      <c r="G506" s="263" t="s">
        <v>17003</v>
      </c>
      <c r="H506" s="260" t="s">
        <v>5508</v>
      </c>
      <c r="I506" s="260" t="s">
        <v>3191</v>
      </c>
      <c r="J506" s="260" t="s">
        <v>12614</v>
      </c>
      <c r="K506" s="260" t="s">
        <v>16672</v>
      </c>
      <c r="L506" s="259" t="s">
        <v>1308</v>
      </c>
      <c r="M506" s="260" t="s">
        <v>11545</v>
      </c>
      <c r="N506" s="260" t="s">
        <v>11722</v>
      </c>
      <c r="O506" s="266" t="str">
        <f t="shared" ca="1" si="22"/>
        <v>0 tahun, 4 bulan, 26 hari</v>
      </c>
      <c r="P506" s="331">
        <f t="shared" ca="1" si="23"/>
        <v>149</v>
      </c>
    </row>
    <row r="507" spans="1:16" ht="40.799999999999997" x14ac:dyDescent="0.7">
      <c r="A507" s="259">
        <v>506</v>
      </c>
      <c r="B507" s="269" t="s">
        <v>13267</v>
      </c>
      <c r="C507" s="261">
        <v>46155</v>
      </c>
      <c r="D507" s="262" t="s">
        <v>39</v>
      </c>
      <c r="E507" s="281" t="s">
        <v>13533</v>
      </c>
      <c r="F507" s="264"/>
      <c r="G507" s="263"/>
      <c r="H507" s="260" t="s">
        <v>5508</v>
      </c>
      <c r="I507" s="260" t="s">
        <v>5989</v>
      </c>
      <c r="J507" s="260" t="s">
        <v>9844</v>
      </c>
      <c r="K507" s="264" t="s">
        <v>16672</v>
      </c>
      <c r="L507" s="259" t="s">
        <v>1308</v>
      </c>
      <c r="M507" s="259" t="s">
        <v>10720</v>
      </c>
      <c r="N507" s="260" t="s">
        <v>1071</v>
      </c>
      <c r="O507" s="266" t="str">
        <f t="shared" ca="1" si="22"/>
        <v>0 tahun, 4 bulan, 26 hari</v>
      </c>
      <c r="P507" s="331">
        <f t="shared" ca="1" si="23"/>
        <v>149</v>
      </c>
    </row>
    <row r="508" spans="1:16" ht="61.2" x14ac:dyDescent="0.7">
      <c r="A508" s="259">
        <v>507</v>
      </c>
      <c r="B508" s="269" t="s">
        <v>13268</v>
      </c>
      <c r="C508" s="261">
        <v>46155</v>
      </c>
      <c r="D508" s="262" t="s">
        <v>39</v>
      </c>
      <c r="E508" s="281" t="s">
        <v>13534</v>
      </c>
      <c r="F508" s="264"/>
      <c r="G508" s="263"/>
      <c r="H508" s="260" t="s">
        <v>5508</v>
      </c>
      <c r="I508" s="260" t="s">
        <v>5989</v>
      </c>
      <c r="J508" s="260" t="s">
        <v>9844</v>
      </c>
      <c r="K508" s="264" t="s">
        <v>16672</v>
      </c>
      <c r="L508" s="259" t="s">
        <v>1308</v>
      </c>
      <c r="M508" s="259" t="s">
        <v>10720</v>
      </c>
      <c r="N508" s="260" t="s">
        <v>1071</v>
      </c>
      <c r="O508" s="266" t="str">
        <f t="shared" ca="1" si="22"/>
        <v>0 tahun, 4 bulan, 26 hari</v>
      </c>
      <c r="P508" s="331">
        <f t="shared" ca="1" si="23"/>
        <v>149</v>
      </c>
    </row>
    <row r="509" spans="1:16" ht="61.2" x14ac:dyDescent="0.7">
      <c r="A509" s="259">
        <v>508</v>
      </c>
      <c r="B509" s="269" t="s">
        <v>13269</v>
      </c>
      <c r="C509" s="261">
        <v>46155</v>
      </c>
      <c r="D509" s="262" t="s">
        <v>39</v>
      </c>
      <c r="E509" s="281" t="s">
        <v>13535</v>
      </c>
      <c r="F509" s="264"/>
      <c r="G509" s="263"/>
      <c r="H509" s="260" t="s">
        <v>5508</v>
      </c>
      <c r="I509" s="260" t="s">
        <v>5990</v>
      </c>
      <c r="J509" s="260" t="s">
        <v>12613</v>
      </c>
      <c r="K509" s="260" t="s">
        <v>16672</v>
      </c>
      <c r="L509" s="259" t="s">
        <v>1308</v>
      </c>
      <c r="M509" s="260" t="s">
        <v>11545</v>
      </c>
      <c r="N509" s="260" t="s">
        <v>10488</v>
      </c>
      <c r="O509" s="266" t="str">
        <f t="shared" ca="1" si="22"/>
        <v>0 tahun, 4 bulan, 26 hari</v>
      </c>
      <c r="P509" s="331">
        <f t="shared" ca="1" si="23"/>
        <v>149</v>
      </c>
    </row>
    <row r="510" spans="1:16" ht="40.799999999999997" x14ac:dyDescent="0.7">
      <c r="A510" s="259">
        <v>509</v>
      </c>
      <c r="B510" s="269" t="s">
        <v>13270</v>
      </c>
      <c r="C510" s="261">
        <v>46155</v>
      </c>
      <c r="D510" s="262" t="s">
        <v>39</v>
      </c>
      <c r="E510" s="281" t="s">
        <v>13536</v>
      </c>
      <c r="F510" s="264"/>
      <c r="G510" s="263"/>
      <c r="H510" s="260" t="s">
        <v>5508</v>
      </c>
      <c r="I510" s="260" t="s">
        <v>5989</v>
      </c>
      <c r="J510" s="260" t="s">
        <v>9844</v>
      </c>
      <c r="K510" s="264" t="s">
        <v>16672</v>
      </c>
      <c r="L510" s="259" t="s">
        <v>1308</v>
      </c>
      <c r="M510" s="259" t="s">
        <v>10720</v>
      </c>
      <c r="N510" s="260" t="s">
        <v>1071</v>
      </c>
      <c r="O510" s="266" t="str">
        <f t="shared" ca="1" si="22"/>
        <v>0 tahun, 4 bulan, 26 hari</v>
      </c>
      <c r="P510" s="331">
        <f t="shared" ca="1" si="23"/>
        <v>149</v>
      </c>
    </row>
    <row r="511" spans="1:16" ht="40.799999999999997" x14ac:dyDescent="0.7">
      <c r="A511" s="259">
        <v>510</v>
      </c>
      <c r="B511" s="269" t="s">
        <v>13271</v>
      </c>
      <c r="C511" s="261">
        <v>46155</v>
      </c>
      <c r="D511" s="262" t="s">
        <v>39</v>
      </c>
      <c r="E511" s="281" t="s">
        <v>13537</v>
      </c>
      <c r="F511" s="264"/>
      <c r="G511" s="281" t="s">
        <v>12149</v>
      </c>
      <c r="H511" s="260" t="s">
        <v>5508</v>
      </c>
      <c r="I511" s="260" t="s">
        <v>5989</v>
      </c>
      <c r="J511" s="260" t="s">
        <v>12621</v>
      </c>
      <c r="K511" s="264" t="s">
        <v>16672</v>
      </c>
      <c r="L511" s="259" t="s">
        <v>1184</v>
      </c>
      <c r="M511" s="260" t="s">
        <v>1080</v>
      </c>
      <c r="N511" s="260" t="s">
        <v>9788</v>
      </c>
      <c r="O511" s="266" t="str">
        <f t="shared" ca="1" si="22"/>
        <v>0 tahun, 4 bulan, 26 hari</v>
      </c>
      <c r="P511" s="331">
        <f t="shared" ca="1" si="23"/>
        <v>149</v>
      </c>
    </row>
    <row r="512" spans="1:16" ht="122.4" x14ac:dyDescent="0.7">
      <c r="A512" s="259">
        <v>511</v>
      </c>
      <c r="B512" s="269" t="s">
        <v>13272</v>
      </c>
      <c r="C512" s="261">
        <v>46157</v>
      </c>
      <c r="D512" s="262" t="s">
        <v>13538</v>
      </c>
      <c r="E512" s="281" t="s">
        <v>13539</v>
      </c>
      <c r="F512" s="264"/>
      <c r="G512" s="263"/>
      <c r="H512" s="260" t="s">
        <v>5508</v>
      </c>
      <c r="I512" s="260" t="s">
        <v>5989</v>
      </c>
      <c r="J512" s="260" t="s">
        <v>3188</v>
      </c>
      <c r="K512" s="260" t="s">
        <v>16672</v>
      </c>
      <c r="L512" s="259" t="s">
        <v>1308</v>
      </c>
      <c r="M512" s="260" t="s">
        <v>1170</v>
      </c>
      <c r="N512" s="260" t="s">
        <v>13443</v>
      </c>
      <c r="O512" s="266" t="str">
        <f t="shared" ca="1" si="22"/>
        <v>0 tahun, 4 bulan, 24 hari</v>
      </c>
      <c r="P512" s="331">
        <f t="shared" ca="1" si="23"/>
        <v>147</v>
      </c>
    </row>
    <row r="513" spans="1:16" ht="81.599999999999994" x14ac:dyDescent="0.7">
      <c r="A513" s="259">
        <v>512</v>
      </c>
      <c r="B513" s="269" t="s">
        <v>13273</v>
      </c>
      <c r="C513" s="261">
        <v>46157</v>
      </c>
      <c r="D513" s="262" t="s">
        <v>13540</v>
      </c>
      <c r="E513" s="281" t="s">
        <v>13541</v>
      </c>
      <c r="F513" s="264"/>
      <c r="G513" s="263"/>
      <c r="H513" s="260" t="s">
        <v>5508</v>
      </c>
      <c r="I513" s="260" t="s">
        <v>5989</v>
      </c>
      <c r="J513" s="260" t="s">
        <v>12614</v>
      </c>
      <c r="K513" s="260" t="s">
        <v>16672</v>
      </c>
      <c r="L513" s="259" t="s">
        <v>1308</v>
      </c>
      <c r="M513" s="260" t="s">
        <v>11545</v>
      </c>
      <c r="N513" s="260" t="s">
        <v>10488</v>
      </c>
      <c r="O513" s="266" t="str">
        <f t="shared" ca="1" si="22"/>
        <v>0 tahun, 4 bulan, 24 hari</v>
      </c>
      <c r="P513" s="331">
        <f t="shared" ca="1" si="23"/>
        <v>147</v>
      </c>
    </row>
    <row r="514" spans="1:16" ht="81.599999999999994" x14ac:dyDescent="0.7">
      <c r="A514" s="259">
        <v>513</v>
      </c>
      <c r="B514" s="269" t="s">
        <v>13274</v>
      </c>
      <c r="C514" s="261">
        <v>46157</v>
      </c>
      <c r="D514" s="262" t="s">
        <v>13542</v>
      </c>
      <c r="E514" s="281" t="s">
        <v>13543</v>
      </c>
      <c r="F514" s="264"/>
      <c r="G514" s="263"/>
      <c r="H514" s="260" t="s">
        <v>5508</v>
      </c>
      <c r="I514" s="260" t="s">
        <v>8242</v>
      </c>
      <c r="J514" s="260" t="s">
        <v>13323</v>
      </c>
      <c r="K514" s="260" t="s">
        <v>16672</v>
      </c>
      <c r="L514" s="259" t="s">
        <v>1308</v>
      </c>
      <c r="M514" s="260" t="s">
        <v>10661</v>
      </c>
      <c r="N514" s="259" t="s">
        <v>15552</v>
      </c>
      <c r="O514" s="266" t="str">
        <f t="shared" ca="1" si="22"/>
        <v>0 tahun, 4 bulan, 24 hari</v>
      </c>
      <c r="P514" s="331">
        <f t="shared" ca="1" si="23"/>
        <v>147</v>
      </c>
    </row>
    <row r="515" spans="1:16" x14ac:dyDescent="0.7">
      <c r="A515" s="259">
        <v>514</v>
      </c>
      <c r="B515" s="269" t="s">
        <v>13275</v>
      </c>
      <c r="C515" s="261">
        <v>46157</v>
      </c>
      <c r="D515" s="262" t="s">
        <v>39</v>
      </c>
      <c r="E515" s="281" t="s">
        <v>13901</v>
      </c>
      <c r="F515" s="264"/>
      <c r="G515" s="263"/>
      <c r="H515" s="260" t="s">
        <v>5508</v>
      </c>
      <c r="I515" s="260" t="s">
        <v>5508</v>
      </c>
      <c r="J515" s="326" t="s">
        <v>12603</v>
      </c>
      <c r="K515" s="260" t="s">
        <v>16672</v>
      </c>
      <c r="L515" s="259" t="s">
        <v>1308</v>
      </c>
      <c r="M515" s="260" t="s">
        <v>1080</v>
      </c>
      <c r="N515" s="260" t="s">
        <v>9788</v>
      </c>
      <c r="O515" s="266" t="str">
        <f t="shared" ca="1" si="22"/>
        <v>0 tahun, 4 bulan, 24 hari</v>
      </c>
      <c r="P515" s="331">
        <f t="shared" ca="1" si="23"/>
        <v>147</v>
      </c>
    </row>
    <row r="516" spans="1:16" x14ac:dyDescent="0.7">
      <c r="A516" s="259">
        <v>515</v>
      </c>
      <c r="B516" s="269" t="s">
        <v>13276</v>
      </c>
      <c r="C516" s="261">
        <v>46157</v>
      </c>
      <c r="D516" s="262" t="s">
        <v>39</v>
      </c>
      <c r="E516" s="281" t="s">
        <v>13544</v>
      </c>
      <c r="F516" s="264"/>
      <c r="G516" s="263"/>
      <c r="H516" s="260" t="s">
        <v>5508</v>
      </c>
      <c r="I516" s="260" t="s">
        <v>8242</v>
      </c>
      <c r="J516" s="260" t="s">
        <v>13323</v>
      </c>
      <c r="K516" s="260" t="s">
        <v>16672</v>
      </c>
      <c r="L516" s="259" t="s">
        <v>1308</v>
      </c>
      <c r="M516" s="260" t="s">
        <v>10661</v>
      </c>
      <c r="N516" s="259" t="s">
        <v>15552</v>
      </c>
      <c r="O516" s="266" t="str">
        <f t="shared" ca="1" si="22"/>
        <v>0 tahun, 4 bulan, 24 hari</v>
      </c>
      <c r="P516" s="331">
        <f t="shared" ca="1" si="23"/>
        <v>147</v>
      </c>
    </row>
    <row r="517" spans="1:16" ht="40.799999999999997" x14ac:dyDescent="0.7">
      <c r="A517" s="259">
        <v>516</v>
      </c>
      <c r="B517" s="269" t="s">
        <v>13277</v>
      </c>
      <c r="C517" s="261">
        <v>46157</v>
      </c>
      <c r="D517" s="262"/>
      <c r="E517" s="281" t="s">
        <v>13545</v>
      </c>
      <c r="F517" s="264"/>
      <c r="G517" s="263"/>
      <c r="H517" s="260" t="s">
        <v>5985</v>
      </c>
      <c r="I517" s="260" t="s">
        <v>5985</v>
      </c>
      <c r="J517" s="260" t="s">
        <v>12601</v>
      </c>
      <c r="K517" s="260" t="s">
        <v>16672</v>
      </c>
      <c r="L517" s="259" t="s">
        <v>1308</v>
      </c>
      <c r="M517" s="260" t="s">
        <v>1167</v>
      </c>
      <c r="N517" s="260" t="s">
        <v>1163</v>
      </c>
      <c r="O517" s="266" t="str">
        <f t="shared" ca="1" si="22"/>
        <v>0 tahun, 4 bulan, 24 hari</v>
      </c>
      <c r="P517" s="331">
        <f t="shared" ca="1" si="23"/>
        <v>147</v>
      </c>
    </row>
    <row r="518" spans="1:16" x14ac:dyDescent="0.7">
      <c r="A518" s="259">
        <v>517</v>
      </c>
      <c r="B518" s="269" t="s">
        <v>13278</v>
      </c>
      <c r="C518" s="261">
        <v>46157</v>
      </c>
      <c r="D518" s="262" t="s">
        <v>7466</v>
      </c>
      <c r="E518" s="281" t="s">
        <v>13546</v>
      </c>
      <c r="F518" s="264"/>
      <c r="G518" s="263"/>
      <c r="H518" s="260" t="s">
        <v>5985</v>
      </c>
      <c r="I518" s="260" t="s">
        <v>5985</v>
      </c>
      <c r="J518" s="260" t="s">
        <v>12621</v>
      </c>
      <c r="K518" s="260" t="s">
        <v>16672</v>
      </c>
      <c r="L518" s="259" t="s">
        <v>1308</v>
      </c>
      <c r="M518" s="260" t="s">
        <v>1072</v>
      </c>
      <c r="N518" s="260" t="s">
        <v>1191</v>
      </c>
      <c r="O518" s="266" t="str">
        <f t="shared" ca="1" si="22"/>
        <v>0 tahun, 4 bulan, 24 hari</v>
      </c>
      <c r="P518" s="331">
        <f t="shared" ca="1" si="23"/>
        <v>147</v>
      </c>
    </row>
    <row r="519" spans="1:16" ht="40.799999999999997" x14ac:dyDescent="0.7">
      <c r="A519" s="259">
        <v>518</v>
      </c>
      <c r="B519" s="269" t="s">
        <v>13279</v>
      </c>
      <c r="C519" s="261">
        <v>46157</v>
      </c>
      <c r="D519" s="262" t="s">
        <v>13547</v>
      </c>
      <c r="E519" s="281" t="s">
        <v>13548</v>
      </c>
      <c r="F519" s="264"/>
      <c r="G519" s="263"/>
      <c r="H519" s="260" t="s">
        <v>5508</v>
      </c>
      <c r="I519" s="260" t="s">
        <v>5989</v>
      </c>
      <c r="J519" s="260" t="s">
        <v>3188</v>
      </c>
      <c r="K519" s="260" t="s">
        <v>16672</v>
      </c>
      <c r="L519" s="259" t="s">
        <v>1308</v>
      </c>
      <c r="M519" s="260" t="s">
        <v>1170</v>
      </c>
      <c r="N519" s="260" t="s">
        <v>13443</v>
      </c>
      <c r="O519" s="266" t="str">
        <f t="shared" ca="1" si="22"/>
        <v>0 tahun, 4 bulan, 24 hari</v>
      </c>
      <c r="P519" s="331">
        <f t="shared" ca="1" si="23"/>
        <v>147</v>
      </c>
    </row>
    <row r="520" spans="1:16" ht="61.2" x14ac:dyDescent="0.7">
      <c r="A520" s="259">
        <v>519</v>
      </c>
      <c r="B520" s="269" t="s">
        <v>13280</v>
      </c>
      <c r="C520" s="261">
        <v>46157</v>
      </c>
      <c r="D520" s="262" t="s">
        <v>39</v>
      </c>
      <c r="E520" s="281" t="s">
        <v>13549</v>
      </c>
      <c r="F520" s="264"/>
      <c r="G520" s="263"/>
      <c r="H520" s="260" t="s">
        <v>5508</v>
      </c>
      <c r="I520" s="260" t="s">
        <v>5989</v>
      </c>
      <c r="J520" s="260" t="s">
        <v>9844</v>
      </c>
      <c r="K520" s="264" t="s">
        <v>16672</v>
      </c>
      <c r="L520" s="259" t="s">
        <v>1308</v>
      </c>
      <c r="M520" s="259" t="s">
        <v>10720</v>
      </c>
      <c r="N520" s="260" t="s">
        <v>1071</v>
      </c>
      <c r="O520" s="266" t="str">
        <f t="shared" ca="1" si="22"/>
        <v>0 tahun, 4 bulan, 24 hari</v>
      </c>
      <c r="P520" s="331">
        <f t="shared" ca="1" si="23"/>
        <v>147</v>
      </c>
    </row>
    <row r="521" spans="1:16" ht="40.799999999999997" x14ac:dyDescent="0.7">
      <c r="A521" s="259">
        <v>520</v>
      </c>
      <c r="B521" s="269" t="s">
        <v>13281</v>
      </c>
      <c r="C521" s="261">
        <v>46160</v>
      </c>
      <c r="D521" s="262" t="s">
        <v>39</v>
      </c>
      <c r="E521" s="281" t="s">
        <v>13550</v>
      </c>
      <c r="F521" s="264"/>
      <c r="G521" s="263"/>
      <c r="H521" s="260" t="s">
        <v>5508</v>
      </c>
      <c r="I521" s="260" t="s">
        <v>3189</v>
      </c>
      <c r="J521" s="260" t="s">
        <v>12614</v>
      </c>
      <c r="K521" s="260" t="s">
        <v>16672</v>
      </c>
      <c r="L521" s="259" t="s">
        <v>1308</v>
      </c>
      <c r="M521" s="260" t="s">
        <v>1070</v>
      </c>
      <c r="N521" s="260" t="s">
        <v>7530</v>
      </c>
      <c r="O521" s="266" t="str">
        <f t="shared" ca="1" si="22"/>
        <v>0 tahun, 4 bulan, 21 hari</v>
      </c>
      <c r="P521" s="331">
        <f t="shared" ca="1" si="23"/>
        <v>144</v>
      </c>
    </row>
    <row r="522" spans="1:16" x14ac:dyDescent="0.7">
      <c r="A522" s="259">
        <v>521</v>
      </c>
      <c r="B522" s="269" t="s">
        <v>13282</v>
      </c>
      <c r="C522" s="261">
        <v>46160</v>
      </c>
      <c r="D522" s="262" t="s">
        <v>39</v>
      </c>
      <c r="E522" s="281" t="s">
        <v>13551</v>
      </c>
      <c r="F522" s="264"/>
      <c r="G522" s="263"/>
      <c r="H522" s="260" t="s">
        <v>5508</v>
      </c>
      <c r="I522" s="260" t="s">
        <v>5990</v>
      </c>
      <c r="J522" s="260" t="s">
        <v>12614</v>
      </c>
      <c r="K522" s="260" t="s">
        <v>16672</v>
      </c>
      <c r="L522" s="259" t="s">
        <v>1308</v>
      </c>
      <c r="M522" s="260" t="s">
        <v>11545</v>
      </c>
      <c r="N522" s="260" t="s">
        <v>13350</v>
      </c>
      <c r="O522" s="266" t="str">
        <f t="shared" ca="1" si="22"/>
        <v>0 tahun, 4 bulan, 21 hari</v>
      </c>
      <c r="P522" s="331">
        <f t="shared" ca="1" si="23"/>
        <v>144</v>
      </c>
    </row>
    <row r="523" spans="1:16" ht="40.799999999999997" x14ac:dyDescent="0.7">
      <c r="A523" s="259">
        <v>522</v>
      </c>
      <c r="B523" s="269" t="s">
        <v>13283</v>
      </c>
      <c r="C523" s="261">
        <v>46160</v>
      </c>
      <c r="D523" s="262" t="s">
        <v>13552</v>
      </c>
      <c r="E523" s="281" t="s">
        <v>13553</v>
      </c>
      <c r="F523" s="264"/>
      <c r="G523" s="263"/>
      <c r="H523" s="260" t="s">
        <v>5985</v>
      </c>
      <c r="I523" s="260" t="s">
        <v>5985</v>
      </c>
      <c r="J523" s="260" t="s">
        <v>12601</v>
      </c>
      <c r="K523" s="260" t="s">
        <v>16672</v>
      </c>
      <c r="L523" s="315" t="s">
        <v>1305</v>
      </c>
      <c r="M523" s="260" t="s">
        <v>1167</v>
      </c>
      <c r="N523" s="260" t="s">
        <v>1163</v>
      </c>
      <c r="O523" s="266" t="str">
        <f t="shared" ca="1" si="22"/>
        <v>0 tahun, 4 bulan, 21 hari</v>
      </c>
      <c r="P523" s="331">
        <f t="shared" ca="1" si="23"/>
        <v>144</v>
      </c>
    </row>
    <row r="524" spans="1:16" ht="61.2" x14ac:dyDescent="0.7">
      <c r="A524" s="259">
        <v>523</v>
      </c>
      <c r="B524" s="269" t="s">
        <v>13902</v>
      </c>
      <c r="C524" s="261">
        <v>46160</v>
      </c>
      <c r="D524" s="262" t="s">
        <v>39</v>
      </c>
      <c r="E524" s="281" t="s">
        <v>13952</v>
      </c>
      <c r="F524" s="264"/>
      <c r="G524" s="263"/>
      <c r="H524" s="260" t="s">
        <v>5508</v>
      </c>
      <c r="I524" s="260" t="s">
        <v>5989</v>
      </c>
      <c r="J524" s="260" t="s">
        <v>9844</v>
      </c>
      <c r="K524" s="264" t="s">
        <v>16672</v>
      </c>
      <c r="L524" s="259" t="s">
        <v>1308</v>
      </c>
      <c r="M524" s="259" t="s">
        <v>10720</v>
      </c>
      <c r="N524" s="260" t="s">
        <v>1071</v>
      </c>
      <c r="O524" s="266" t="str">
        <f t="shared" ca="1" si="22"/>
        <v>0 tahun, 4 bulan, 21 hari</v>
      </c>
      <c r="P524" s="331">
        <f t="shared" ca="1" si="23"/>
        <v>144</v>
      </c>
    </row>
    <row r="525" spans="1:16" ht="81.599999999999994" x14ac:dyDescent="0.7">
      <c r="A525" s="259">
        <v>524</v>
      </c>
      <c r="B525" s="269" t="s">
        <v>13903</v>
      </c>
      <c r="C525" s="261">
        <v>46160</v>
      </c>
      <c r="D525" s="262" t="s">
        <v>13953</v>
      </c>
      <c r="E525" s="281" t="s">
        <v>13954</v>
      </c>
      <c r="F525" s="264"/>
      <c r="G525" s="263"/>
      <c r="H525" s="260" t="s">
        <v>5508</v>
      </c>
      <c r="I525" s="260" t="s">
        <v>5989</v>
      </c>
      <c r="J525" s="260" t="s">
        <v>3188</v>
      </c>
      <c r="K525" s="260" t="s">
        <v>16672</v>
      </c>
      <c r="L525" s="259" t="s">
        <v>1308</v>
      </c>
      <c r="M525" s="260" t="s">
        <v>1170</v>
      </c>
      <c r="N525" s="260" t="s">
        <v>13443</v>
      </c>
      <c r="O525" s="266" t="str">
        <f t="shared" ca="1" si="22"/>
        <v>0 tahun, 4 bulan, 21 hari</v>
      </c>
      <c r="P525" s="331">
        <f t="shared" ca="1" si="23"/>
        <v>144</v>
      </c>
    </row>
    <row r="526" spans="1:16" ht="40.799999999999997" x14ac:dyDescent="0.7">
      <c r="A526" s="259">
        <v>525</v>
      </c>
      <c r="B526" s="269" t="s">
        <v>13904</v>
      </c>
      <c r="C526" s="261">
        <v>46161</v>
      </c>
      <c r="D526" s="262" t="s">
        <v>39</v>
      </c>
      <c r="E526" s="281" t="s">
        <v>13955</v>
      </c>
      <c r="F526" s="264"/>
      <c r="G526" s="263"/>
      <c r="H526" s="260" t="s">
        <v>5508</v>
      </c>
      <c r="I526" s="260" t="s">
        <v>5990</v>
      </c>
      <c r="J526" s="260" t="s">
        <v>12613</v>
      </c>
      <c r="K526" s="260" t="s">
        <v>16672</v>
      </c>
      <c r="L526" s="259" t="s">
        <v>1308</v>
      </c>
      <c r="M526" s="260" t="s">
        <v>10515</v>
      </c>
      <c r="N526" s="260" t="s">
        <v>7530</v>
      </c>
      <c r="O526" s="266" t="str">
        <f t="shared" ca="1" si="22"/>
        <v>0 tahun, 4 bulan, 20 hari</v>
      </c>
      <c r="P526" s="331">
        <f t="shared" ca="1" si="23"/>
        <v>143</v>
      </c>
    </row>
    <row r="527" spans="1:16" ht="40.799999999999997" x14ac:dyDescent="0.7">
      <c r="A527" s="259">
        <v>526</v>
      </c>
      <c r="B527" s="269" t="s">
        <v>13905</v>
      </c>
      <c r="C527" s="261">
        <v>46161</v>
      </c>
      <c r="D527" s="262" t="s">
        <v>39</v>
      </c>
      <c r="E527" s="281" t="s">
        <v>13956</v>
      </c>
      <c r="F527" s="264"/>
      <c r="G527" s="263"/>
      <c r="H527" s="260" t="s">
        <v>5508</v>
      </c>
      <c r="I527" s="260" t="s">
        <v>5989</v>
      </c>
      <c r="J527" s="260" t="s">
        <v>12613</v>
      </c>
      <c r="K527" s="260" t="s">
        <v>16672</v>
      </c>
      <c r="L527" s="259" t="s">
        <v>1308</v>
      </c>
      <c r="M527" s="260" t="s">
        <v>1175</v>
      </c>
      <c r="N527" s="260" t="s">
        <v>7484</v>
      </c>
      <c r="O527" s="266" t="str">
        <f t="shared" ca="1" si="22"/>
        <v>0 tahun, 4 bulan, 20 hari</v>
      </c>
      <c r="P527" s="331">
        <f t="shared" ca="1" si="23"/>
        <v>143</v>
      </c>
    </row>
    <row r="528" spans="1:16" ht="142.80000000000001" x14ac:dyDescent="0.7">
      <c r="A528" s="259">
        <v>527</v>
      </c>
      <c r="B528" s="269" t="s">
        <v>13906</v>
      </c>
      <c r="C528" s="261">
        <v>46161</v>
      </c>
      <c r="D528" s="262" t="s">
        <v>39</v>
      </c>
      <c r="E528" s="281" t="s">
        <v>13957</v>
      </c>
      <c r="F528" s="264"/>
      <c r="G528" s="263" t="s">
        <v>17004</v>
      </c>
      <c r="H528" s="260" t="s">
        <v>5508</v>
      </c>
      <c r="I528" s="260" t="s">
        <v>5989</v>
      </c>
      <c r="J528" s="260" t="s">
        <v>12614</v>
      </c>
      <c r="K528" s="260" t="s">
        <v>16672</v>
      </c>
      <c r="L528" s="259" t="s">
        <v>1308</v>
      </c>
      <c r="M528" s="260" t="s">
        <v>11545</v>
      </c>
      <c r="N528" s="260" t="s">
        <v>13350</v>
      </c>
      <c r="O528" s="266" t="str">
        <f t="shared" ca="1" si="22"/>
        <v>0 tahun, 4 bulan, 20 hari</v>
      </c>
      <c r="P528" s="331">
        <f t="shared" ca="1" si="23"/>
        <v>143</v>
      </c>
    </row>
    <row r="529" spans="1:16" ht="40.799999999999997" x14ac:dyDescent="0.7">
      <c r="A529" s="259">
        <v>528</v>
      </c>
      <c r="B529" s="269" t="s">
        <v>13907</v>
      </c>
      <c r="C529" s="261">
        <v>46161</v>
      </c>
      <c r="D529" s="262" t="s">
        <v>39</v>
      </c>
      <c r="E529" s="281" t="s">
        <v>13958</v>
      </c>
      <c r="F529" s="264"/>
      <c r="G529" s="263"/>
      <c r="H529" s="260" t="s">
        <v>5508</v>
      </c>
      <c r="I529" s="260" t="s">
        <v>5989</v>
      </c>
      <c r="J529" s="260" t="s">
        <v>9844</v>
      </c>
      <c r="K529" s="264" t="s">
        <v>16672</v>
      </c>
      <c r="L529" s="259" t="s">
        <v>1308</v>
      </c>
      <c r="M529" s="259" t="s">
        <v>10720</v>
      </c>
      <c r="N529" s="260" t="s">
        <v>1071</v>
      </c>
      <c r="O529" s="266" t="str">
        <f t="shared" ref="O529:O592" ca="1" si="24">DATEDIF(C529,$R$1,"Y")&amp;" tahun, "&amp;DATEDIF(C529,$R$1,"YM")&amp;" bulan, "&amp;DATEDIF(C529,$R$1,"MD")&amp;" hari"</f>
        <v>0 tahun, 4 bulan, 20 hari</v>
      </c>
      <c r="P529" s="331">
        <f t="shared" ref="P529:P591" ca="1" si="25">TODAY()-C529</f>
        <v>143</v>
      </c>
    </row>
    <row r="530" spans="1:16" ht="81.599999999999994" x14ac:dyDescent="0.7">
      <c r="A530" s="259">
        <v>529</v>
      </c>
      <c r="B530" s="269" t="s">
        <v>13908</v>
      </c>
      <c r="C530" s="261">
        <v>46161</v>
      </c>
      <c r="D530" s="262" t="s">
        <v>11327</v>
      </c>
      <c r="E530" s="281" t="s">
        <v>13959</v>
      </c>
      <c r="F530" s="264"/>
      <c r="G530" s="263"/>
      <c r="H530" s="260" t="s">
        <v>5508</v>
      </c>
      <c r="I530" s="260" t="s">
        <v>5989</v>
      </c>
      <c r="J530" s="260" t="s">
        <v>3188</v>
      </c>
      <c r="K530" s="260" t="s">
        <v>16672</v>
      </c>
      <c r="L530" s="259" t="s">
        <v>1308</v>
      </c>
      <c r="M530" s="260" t="s">
        <v>1170</v>
      </c>
      <c r="N530" s="260" t="s">
        <v>13443</v>
      </c>
      <c r="O530" s="266" t="str">
        <f t="shared" ca="1" si="24"/>
        <v>0 tahun, 4 bulan, 20 hari</v>
      </c>
      <c r="P530" s="331">
        <f t="shared" ca="1" si="25"/>
        <v>143</v>
      </c>
    </row>
    <row r="531" spans="1:16" ht="40.799999999999997" x14ac:dyDescent="0.7">
      <c r="A531" s="259">
        <v>530</v>
      </c>
      <c r="B531" s="269" t="s">
        <v>13909</v>
      </c>
      <c r="C531" s="261">
        <v>46161</v>
      </c>
      <c r="D531" s="262" t="s">
        <v>39</v>
      </c>
      <c r="E531" s="281" t="s">
        <v>14001</v>
      </c>
      <c r="F531" s="264"/>
      <c r="G531" s="263" t="s">
        <v>15347</v>
      </c>
      <c r="H531" s="260" t="s">
        <v>5508</v>
      </c>
      <c r="I531" s="260" t="s">
        <v>5989</v>
      </c>
      <c r="J531" s="260" t="s">
        <v>12614</v>
      </c>
      <c r="K531" s="260" t="s">
        <v>16672</v>
      </c>
      <c r="L531" s="259" t="s">
        <v>1308</v>
      </c>
      <c r="M531" s="260" t="s">
        <v>1080</v>
      </c>
      <c r="N531" s="260" t="s">
        <v>9788</v>
      </c>
      <c r="O531" s="266" t="str">
        <f t="shared" ca="1" si="24"/>
        <v>0 tahun, 4 bulan, 20 hari</v>
      </c>
      <c r="P531" s="331">
        <f t="shared" ca="1" si="25"/>
        <v>143</v>
      </c>
    </row>
    <row r="532" spans="1:16" ht="40.799999999999997" x14ac:dyDescent="0.7">
      <c r="A532" s="259">
        <v>531</v>
      </c>
      <c r="B532" s="269" t="s">
        <v>13910</v>
      </c>
      <c r="C532" s="261">
        <v>46161</v>
      </c>
      <c r="D532" s="262" t="s">
        <v>39</v>
      </c>
      <c r="E532" s="281" t="s">
        <v>13960</v>
      </c>
      <c r="F532" s="264"/>
      <c r="G532" s="263"/>
      <c r="H532" s="260" t="s">
        <v>1079</v>
      </c>
      <c r="I532" s="260" t="s">
        <v>7397</v>
      </c>
      <c r="J532" s="260" t="s">
        <v>12608</v>
      </c>
      <c r="K532" s="260" t="s">
        <v>16672</v>
      </c>
      <c r="L532" s="259" t="s">
        <v>1308</v>
      </c>
      <c r="M532" s="260" t="s">
        <v>1079</v>
      </c>
      <c r="N532" s="260" t="s">
        <v>5498</v>
      </c>
      <c r="O532" s="266" t="str">
        <f t="shared" ca="1" si="24"/>
        <v>0 tahun, 4 bulan, 20 hari</v>
      </c>
      <c r="P532" s="331">
        <f t="shared" ca="1" si="25"/>
        <v>143</v>
      </c>
    </row>
    <row r="533" spans="1:16" ht="40.799999999999997" x14ac:dyDescent="0.7">
      <c r="A533" s="259">
        <v>532</v>
      </c>
      <c r="B533" s="269" t="s">
        <v>13911</v>
      </c>
      <c r="C533" s="261">
        <v>46161</v>
      </c>
      <c r="D533" s="262" t="s">
        <v>39</v>
      </c>
      <c r="E533" s="281" t="s">
        <v>13961</v>
      </c>
      <c r="F533" s="264"/>
      <c r="G533" s="263"/>
      <c r="H533" s="260" t="s">
        <v>5508</v>
      </c>
      <c r="I533" s="260" t="s">
        <v>5989</v>
      </c>
      <c r="J533" s="260" t="s">
        <v>12614</v>
      </c>
      <c r="K533" s="260" t="s">
        <v>16672</v>
      </c>
      <c r="L533" s="259" t="s">
        <v>1308</v>
      </c>
      <c r="M533" s="260" t="s">
        <v>11545</v>
      </c>
      <c r="N533" s="260" t="s">
        <v>10506</v>
      </c>
      <c r="O533" s="266" t="str">
        <f t="shared" ca="1" si="24"/>
        <v>0 tahun, 4 bulan, 20 hari</v>
      </c>
      <c r="P533" s="331">
        <f t="shared" ca="1" si="25"/>
        <v>143</v>
      </c>
    </row>
    <row r="534" spans="1:16" ht="61.2" x14ac:dyDescent="0.7">
      <c r="A534" s="259">
        <v>533</v>
      </c>
      <c r="B534" s="269" t="s">
        <v>13912</v>
      </c>
      <c r="C534" s="261">
        <v>46161</v>
      </c>
      <c r="D534" s="262" t="s">
        <v>39</v>
      </c>
      <c r="E534" s="281" t="s">
        <v>13962</v>
      </c>
      <c r="F534" s="264"/>
      <c r="G534" s="263"/>
      <c r="H534" s="260" t="s">
        <v>5508</v>
      </c>
      <c r="I534" s="260" t="s">
        <v>5989</v>
      </c>
      <c r="J534" s="260" t="s">
        <v>9844</v>
      </c>
      <c r="K534" s="264" t="s">
        <v>16672</v>
      </c>
      <c r="L534" s="259" t="s">
        <v>1308</v>
      </c>
      <c r="M534" s="259" t="s">
        <v>10720</v>
      </c>
      <c r="N534" s="260" t="s">
        <v>1071</v>
      </c>
      <c r="O534" s="266" t="str">
        <f t="shared" ca="1" si="24"/>
        <v>0 tahun, 4 bulan, 20 hari</v>
      </c>
      <c r="P534" s="331">
        <f t="shared" ca="1" si="25"/>
        <v>143</v>
      </c>
    </row>
    <row r="535" spans="1:16" ht="40.799999999999997" x14ac:dyDescent="0.7">
      <c r="A535" s="259">
        <v>534</v>
      </c>
      <c r="B535" s="269" t="s">
        <v>13913</v>
      </c>
      <c r="C535" s="261">
        <v>46162</v>
      </c>
      <c r="D535" s="262" t="s">
        <v>39</v>
      </c>
      <c r="E535" s="281" t="s">
        <v>13963</v>
      </c>
      <c r="F535" s="264"/>
      <c r="G535" s="263"/>
      <c r="H535" s="260" t="s">
        <v>5508</v>
      </c>
      <c r="I535" s="260" t="s">
        <v>3200</v>
      </c>
      <c r="J535" s="260" t="s">
        <v>12612</v>
      </c>
      <c r="K535" s="260" t="s">
        <v>16672</v>
      </c>
      <c r="L535" s="259" t="s">
        <v>1308</v>
      </c>
      <c r="M535" s="260" t="s">
        <v>10661</v>
      </c>
      <c r="N535" s="259" t="s">
        <v>15552</v>
      </c>
      <c r="O535" s="266" t="str">
        <f t="shared" ca="1" si="24"/>
        <v>0 tahun, 4 bulan, 19 hari</v>
      </c>
      <c r="P535" s="331">
        <f t="shared" ca="1" si="25"/>
        <v>142</v>
      </c>
    </row>
    <row r="536" spans="1:16" ht="40.799999999999997" x14ac:dyDescent="0.7">
      <c r="A536" s="259">
        <v>535</v>
      </c>
      <c r="B536" s="269" t="s">
        <v>13914</v>
      </c>
      <c r="C536" s="261">
        <v>46162</v>
      </c>
      <c r="D536" s="262" t="s">
        <v>39</v>
      </c>
      <c r="E536" s="281" t="s">
        <v>13964</v>
      </c>
      <c r="F536" s="264"/>
      <c r="G536" s="263"/>
      <c r="H536" s="260" t="s">
        <v>5508</v>
      </c>
      <c r="I536" s="260" t="s">
        <v>7640</v>
      </c>
      <c r="J536" s="260" t="s">
        <v>12614</v>
      </c>
      <c r="K536" s="260" t="s">
        <v>16672</v>
      </c>
      <c r="L536" s="259" t="s">
        <v>1308</v>
      </c>
      <c r="M536" s="260" t="s">
        <v>11545</v>
      </c>
      <c r="N536" s="259" t="s">
        <v>8067</v>
      </c>
      <c r="O536" s="266" t="str">
        <f t="shared" ca="1" si="24"/>
        <v>0 tahun, 4 bulan, 19 hari</v>
      </c>
      <c r="P536" s="331">
        <f t="shared" ca="1" si="25"/>
        <v>142</v>
      </c>
    </row>
    <row r="537" spans="1:16" ht="40.799999999999997" x14ac:dyDescent="0.7">
      <c r="A537" s="259">
        <v>536</v>
      </c>
      <c r="B537" s="269" t="s">
        <v>13915</v>
      </c>
      <c r="C537" s="261">
        <v>46162</v>
      </c>
      <c r="D537" s="262" t="s">
        <v>39</v>
      </c>
      <c r="E537" s="281" t="s">
        <v>13965</v>
      </c>
      <c r="F537" s="264"/>
      <c r="G537" s="263"/>
      <c r="H537" s="260" t="s">
        <v>1079</v>
      </c>
      <c r="I537" s="260" t="s">
        <v>7756</v>
      </c>
      <c r="J537" s="260" t="s">
        <v>12621</v>
      </c>
      <c r="K537" s="260" t="s">
        <v>16672</v>
      </c>
      <c r="L537" s="259" t="s">
        <v>1184</v>
      </c>
      <c r="M537" s="260" t="s">
        <v>1080</v>
      </c>
      <c r="N537" s="260" t="s">
        <v>9788</v>
      </c>
      <c r="O537" s="266" t="str">
        <f t="shared" ca="1" si="24"/>
        <v>0 tahun, 4 bulan, 19 hari</v>
      </c>
      <c r="P537" s="331">
        <f t="shared" ca="1" si="25"/>
        <v>142</v>
      </c>
    </row>
    <row r="538" spans="1:16" x14ac:dyDescent="0.7">
      <c r="A538" s="259">
        <v>537</v>
      </c>
      <c r="B538" s="269" t="s">
        <v>13916</v>
      </c>
      <c r="C538" s="261">
        <v>46162</v>
      </c>
      <c r="D538" s="262" t="s">
        <v>39</v>
      </c>
      <c r="E538" s="281" t="s">
        <v>13966</v>
      </c>
      <c r="F538" s="264"/>
      <c r="G538" s="263"/>
      <c r="H538" s="260" t="s">
        <v>5985</v>
      </c>
      <c r="I538" s="260" t="s">
        <v>5985</v>
      </c>
      <c r="J538" s="260" t="s">
        <v>12601</v>
      </c>
      <c r="K538" s="260" t="s">
        <v>16672</v>
      </c>
      <c r="L538" s="259" t="s">
        <v>1308</v>
      </c>
      <c r="M538" s="260" t="s">
        <v>1167</v>
      </c>
      <c r="N538" s="260" t="s">
        <v>1163</v>
      </c>
      <c r="O538" s="266" t="str">
        <f t="shared" ca="1" si="24"/>
        <v>0 tahun, 4 bulan, 19 hari</v>
      </c>
      <c r="P538" s="331">
        <f t="shared" ca="1" si="25"/>
        <v>142</v>
      </c>
    </row>
    <row r="539" spans="1:16" ht="61.2" x14ac:dyDescent="0.7">
      <c r="A539" s="259">
        <v>538</v>
      </c>
      <c r="B539" s="269" t="s">
        <v>13917</v>
      </c>
      <c r="C539" s="261">
        <v>46162</v>
      </c>
      <c r="D539" s="262" t="s">
        <v>39</v>
      </c>
      <c r="E539" s="281" t="s">
        <v>13967</v>
      </c>
      <c r="F539" s="264"/>
      <c r="G539" s="263" t="s">
        <v>15394</v>
      </c>
      <c r="H539" s="260" t="s">
        <v>1079</v>
      </c>
      <c r="I539" s="260" t="s">
        <v>7876</v>
      </c>
      <c r="J539" s="260" t="s">
        <v>1088</v>
      </c>
      <c r="K539" s="260" t="s">
        <v>16672</v>
      </c>
      <c r="L539" s="259" t="s">
        <v>1308</v>
      </c>
      <c r="M539" s="260" t="s">
        <v>1088</v>
      </c>
      <c r="N539" s="260" t="s">
        <v>1089</v>
      </c>
      <c r="O539" s="266" t="str">
        <f t="shared" ca="1" si="24"/>
        <v>0 tahun, 4 bulan, 19 hari</v>
      </c>
      <c r="P539" s="331">
        <f t="shared" ca="1" si="25"/>
        <v>142</v>
      </c>
    </row>
    <row r="540" spans="1:16" ht="40.799999999999997" x14ac:dyDescent="0.7">
      <c r="A540" s="259">
        <v>539</v>
      </c>
      <c r="B540" s="269" t="s">
        <v>13918</v>
      </c>
      <c r="C540" s="261">
        <v>46162</v>
      </c>
      <c r="D540" s="262" t="s">
        <v>39</v>
      </c>
      <c r="E540" s="281" t="s">
        <v>13968</v>
      </c>
      <c r="F540" s="264"/>
      <c r="G540" s="263" t="s">
        <v>15395</v>
      </c>
      <c r="H540" s="260" t="s">
        <v>5508</v>
      </c>
      <c r="I540" s="260" t="s">
        <v>3200</v>
      </c>
      <c r="J540" s="260" t="s">
        <v>12612</v>
      </c>
      <c r="K540" s="260" t="s">
        <v>16672</v>
      </c>
      <c r="L540" s="259" t="s">
        <v>1308</v>
      </c>
      <c r="M540" s="260" t="s">
        <v>1175</v>
      </c>
      <c r="N540" s="260" t="s">
        <v>1176</v>
      </c>
      <c r="O540" s="266" t="str">
        <f t="shared" ca="1" si="24"/>
        <v>0 tahun, 4 bulan, 19 hari</v>
      </c>
      <c r="P540" s="331">
        <f t="shared" ca="1" si="25"/>
        <v>142</v>
      </c>
    </row>
    <row r="541" spans="1:16" ht="61.2" x14ac:dyDescent="0.7">
      <c r="A541" s="259">
        <v>540</v>
      </c>
      <c r="B541" s="269" t="s">
        <v>13919</v>
      </c>
      <c r="C541" s="261">
        <v>46162</v>
      </c>
      <c r="D541" s="262" t="s">
        <v>39</v>
      </c>
      <c r="E541" s="281" t="s">
        <v>13969</v>
      </c>
      <c r="F541" s="264"/>
      <c r="G541" s="263"/>
      <c r="H541" s="260" t="s">
        <v>5508</v>
      </c>
      <c r="I541" s="260" t="s">
        <v>5989</v>
      </c>
      <c r="J541" s="260" t="s">
        <v>9844</v>
      </c>
      <c r="K541" s="264" t="s">
        <v>16672</v>
      </c>
      <c r="L541" s="259" t="s">
        <v>1308</v>
      </c>
      <c r="M541" s="259" t="s">
        <v>10720</v>
      </c>
      <c r="N541" s="260" t="s">
        <v>1071</v>
      </c>
      <c r="O541" s="266" t="str">
        <f t="shared" ca="1" si="24"/>
        <v>0 tahun, 4 bulan, 19 hari</v>
      </c>
      <c r="P541" s="331">
        <f t="shared" ca="1" si="25"/>
        <v>142</v>
      </c>
    </row>
    <row r="542" spans="1:16" ht="40.799999999999997" x14ac:dyDescent="0.7">
      <c r="A542" s="259">
        <v>541</v>
      </c>
      <c r="B542" s="269" t="s">
        <v>13920</v>
      </c>
      <c r="C542" s="261">
        <v>46163</v>
      </c>
      <c r="D542" s="262" t="s">
        <v>39</v>
      </c>
      <c r="E542" s="281" t="s">
        <v>13970</v>
      </c>
      <c r="F542" s="264"/>
      <c r="G542" s="263"/>
      <c r="H542" s="260" t="s">
        <v>5508</v>
      </c>
      <c r="I542" s="260" t="s">
        <v>7640</v>
      </c>
      <c r="J542" s="260" t="s">
        <v>12614</v>
      </c>
      <c r="K542" s="260" t="s">
        <v>16672</v>
      </c>
      <c r="L542" s="259" t="s">
        <v>1308</v>
      </c>
      <c r="M542" s="260" t="s">
        <v>11545</v>
      </c>
      <c r="N542" s="259" t="s">
        <v>8067</v>
      </c>
      <c r="O542" s="266" t="str">
        <f t="shared" ca="1" si="24"/>
        <v>0 tahun, 4 bulan, 18 hari</v>
      </c>
      <c r="P542" s="331">
        <f t="shared" ca="1" si="25"/>
        <v>141</v>
      </c>
    </row>
    <row r="543" spans="1:16" ht="61.2" x14ac:dyDescent="0.7">
      <c r="A543" s="259">
        <v>542</v>
      </c>
      <c r="B543" s="269" t="s">
        <v>13921</v>
      </c>
      <c r="C543" s="261">
        <v>46163</v>
      </c>
      <c r="D543" s="262" t="s">
        <v>39</v>
      </c>
      <c r="E543" s="281" t="s">
        <v>13971</v>
      </c>
      <c r="F543" s="264"/>
      <c r="G543" s="263" t="s">
        <v>15396</v>
      </c>
      <c r="H543" s="260" t="s">
        <v>1079</v>
      </c>
      <c r="I543" s="260" t="s">
        <v>3199</v>
      </c>
      <c r="J543" s="260" t="s">
        <v>12608</v>
      </c>
      <c r="K543" s="260" t="s">
        <v>16672</v>
      </c>
      <c r="L543" s="259" t="s">
        <v>1308</v>
      </c>
      <c r="M543" s="260" t="s">
        <v>1079</v>
      </c>
      <c r="N543" s="260" t="s">
        <v>13423</v>
      </c>
      <c r="O543" s="266" t="str">
        <f t="shared" ca="1" si="24"/>
        <v>0 tahun, 4 bulan, 18 hari</v>
      </c>
      <c r="P543" s="331">
        <f t="shared" ca="1" si="25"/>
        <v>141</v>
      </c>
    </row>
    <row r="544" spans="1:16" ht="40.799999999999997" x14ac:dyDescent="0.7">
      <c r="A544" s="259">
        <v>543</v>
      </c>
      <c r="B544" s="269" t="s">
        <v>13922</v>
      </c>
      <c r="C544" s="261">
        <v>46163</v>
      </c>
      <c r="D544" s="262" t="s">
        <v>39</v>
      </c>
      <c r="E544" s="281" t="s">
        <v>13972</v>
      </c>
      <c r="F544" s="264"/>
      <c r="G544" s="263"/>
      <c r="H544" s="260" t="s">
        <v>1079</v>
      </c>
      <c r="I544" s="260" t="s">
        <v>5999</v>
      </c>
      <c r="J544" s="260" t="s">
        <v>12608</v>
      </c>
      <c r="K544" s="260" t="s">
        <v>16672</v>
      </c>
      <c r="L544" s="259" t="s">
        <v>1308</v>
      </c>
      <c r="M544" s="260" t="s">
        <v>1079</v>
      </c>
      <c r="N544" s="260" t="s">
        <v>2490</v>
      </c>
      <c r="O544" s="266" t="str">
        <f t="shared" ca="1" si="24"/>
        <v>0 tahun, 4 bulan, 18 hari</v>
      </c>
      <c r="P544" s="331">
        <f t="shared" ca="1" si="25"/>
        <v>141</v>
      </c>
    </row>
    <row r="545" spans="1:16" ht="61.2" x14ac:dyDescent="0.7">
      <c r="A545" s="259">
        <v>544</v>
      </c>
      <c r="B545" s="269" t="s">
        <v>13923</v>
      </c>
      <c r="C545" s="261">
        <v>46163</v>
      </c>
      <c r="D545" s="262" t="s">
        <v>39</v>
      </c>
      <c r="E545" s="281" t="s">
        <v>13973</v>
      </c>
      <c r="F545" s="264"/>
      <c r="G545" s="263" t="s">
        <v>15386</v>
      </c>
      <c r="H545" s="260" t="s">
        <v>5508</v>
      </c>
      <c r="I545" s="260" t="s">
        <v>3200</v>
      </c>
      <c r="J545" s="260" t="s">
        <v>13323</v>
      </c>
      <c r="K545" s="260" t="s">
        <v>16672</v>
      </c>
      <c r="L545" s="259" t="s">
        <v>1308</v>
      </c>
      <c r="M545" s="260" t="s">
        <v>10661</v>
      </c>
      <c r="N545" s="259" t="s">
        <v>15552</v>
      </c>
      <c r="O545" s="266" t="str">
        <f t="shared" ca="1" si="24"/>
        <v>0 tahun, 4 bulan, 18 hari</v>
      </c>
      <c r="P545" s="331">
        <f t="shared" ca="1" si="25"/>
        <v>141</v>
      </c>
    </row>
    <row r="546" spans="1:16" ht="61.2" x14ac:dyDescent="0.7">
      <c r="A546" s="259">
        <v>545</v>
      </c>
      <c r="B546" s="269" t="s">
        <v>13924</v>
      </c>
      <c r="C546" s="261">
        <v>46163</v>
      </c>
      <c r="D546" s="262" t="s">
        <v>39</v>
      </c>
      <c r="E546" s="281" t="s">
        <v>13974</v>
      </c>
      <c r="F546" s="264"/>
      <c r="G546" s="263"/>
      <c r="H546" s="260" t="s">
        <v>5508</v>
      </c>
      <c r="I546" s="260" t="s">
        <v>5989</v>
      </c>
      <c r="J546" s="260" t="s">
        <v>9844</v>
      </c>
      <c r="K546" s="264" t="s">
        <v>16672</v>
      </c>
      <c r="L546" s="259" t="s">
        <v>1308</v>
      </c>
      <c r="M546" s="259" t="s">
        <v>10720</v>
      </c>
      <c r="N546" s="260" t="s">
        <v>1071</v>
      </c>
      <c r="O546" s="266" t="str">
        <f t="shared" ca="1" si="24"/>
        <v>0 tahun, 4 bulan, 18 hari</v>
      </c>
      <c r="P546" s="331">
        <f t="shared" ca="1" si="25"/>
        <v>141</v>
      </c>
    </row>
    <row r="547" spans="1:16" ht="61.2" x14ac:dyDescent="0.7">
      <c r="A547" s="259">
        <v>546</v>
      </c>
      <c r="B547" s="269" t="s">
        <v>13925</v>
      </c>
      <c r="C547" s="261">
        <v>46164</v>
      </c>
      <c r="D547" s="262" t="s">
        <v>39</v>
      </c>
      <c r="E547" s="281" t="s">
        <v>13975</v>
      </c>
      <c r="F547" s="264"/>
      <c r="G547" s="263" t="s">
        <v>15360</v>
      </c>
      <c r="H547" s="260" t="s">
        <v>5508</v>
      </c>
      <c r="I547" s="260" t="s">
        <v>3200</v>
      </c>
      <c r="J547" s="260" t="s">
        <v>12612</v>
      </c>
      <c r="K547" s="260" t="s">
        <v>16672</v>
      </c>
      <c r="L547" s="259" t="s">
        <v>1308</v>
      </c>
      <c r="M547" s="260" t="s">
        <v>10661</v>
      </c>
      <c r="N547" s="259" t="s">
        <v>15552</v>
      </c>
      <c r="O547" s="266" t="str">
        <f t="shared" ca="1" si="24"/>
        <v>0 tahun, 4 bulan, 17 hari</v>
      </c>
      <c r="P547" s="331">
        <f t="shared" ca="1" si="25"/>
        <v>140</v>
      </c>
    </row>
    <row r="548" spans="1:16" ht="61.2" x14ac:dyDescent="0.7">
      <c r="A548" s="259">
        <v>547</v>
      </c>
      <c r="B548" s="269" t="s">
        <v>13926</v>
      </c>
      <c r="C548" s="261">
        <v>46164</v>
      </c>
      <c r="D548" s="262" t="s">
        <v>13343</v>
      </c>
      <c r="E548" s="281" t="s">
        <v>13976</v>
      </c>
      <c r="F548" s="264"/>
      <c r="G548" s="263"/>
      <c r="H548" s="260" t="s">
        <v>5508</v>
      </c>
      <c r="I548" s="260" t="s">
        <v>5989</v>
      </c>
      <c r="J548" s="260" t="s">
        <v>3188</v>
      </c>
      <c r="K548" s="260" t="s">
        <v>16672</v>
      </c>
      <c r="L548" s="259" t="s">
        <v>1308</v>
      </c>
      <c r="M548" s="260" t="s">
        <v>1170</v>
      </c>
      <c r="N548" s="260" t="s">
        <v>13443</v>
      </c>
      <c r="O548" s="266" t="str">
        <f t="shared" ca="1" si="24"/>
        <v>0 tahun, 4 bulan, 17 hari</v>
      </c>
      <c r="P548" s="331">
        <f t="shared" ca="1" si="25"/>
        <v>140</v>
      </c>
    </row>
    <row r="549" spans="1:16" ht="81.599999999999994" x14ac:dyDescent="0.7">
      <c r="A549" s="259">
        <v>548</v>
      </c>
      <c r="B549" s="269" t="s">
        <v>13927</v>
      </c>
      <c r="C549" s="261">
        <v>46164</v>
      </c>
      <c r="D549" s="262" t="s">
        <v>39</v>
      </c>
      <c r="E549" s="281" t="s">
        <v>13296</v>
      </c>
      <c r="F549" s="264"/>
      <c r="G549" s="263" t="s">
        <v>17005</v>
      </c>
      <c r="H549" s="260" t="s">
        <v>5508</v>
      </c>
      <c r="I549" s="260" t="s">
        <v>5990</v>
      </c>
      <c r="J549" s="260" t="s">
        <v>12614</v>
      </c>
      <c r="K549" s="260" t="s">
        <v>16672</v>
      </c>
      <c r="L549" s="259" t="s">
        <v>1308</v>
      </c>
      <c r="M549" s="260" t="s">
        <v>11545</v>
      </c>
      <c r="N549" s="260" t="s">
        <v>13350</v>
      </c>
      <c r="O549" s="266" t="str">
        <f t="shared" ca="1" si="24"/>
        <v>0 tahun, 4 bulan, 17 hari</v>
      </c>
      <c r="P549" s="331">
        <f t="shared" ca="1" si="25"/>
        <v>140</v>
      </c>
    </row>
    <row r="550" spans="1:16" x14ac:dyDescent="0.7">
      <c r="A550" s="259">
        <v>549</v>
      </c>
      <c r="B550" s="269" t="s">
        <v>13928</v>
      </c>
      <c r="C550" s="261">
        <v>46164</v>
      </c>
      <c r="D550" s="262" t="s">
        <v>39</v>
      </c>
      <c r="E550" s="281" t="s">
        <v>13977</v>
      </c>
      <c r="F550" s="264"/>
      <c r="G550" s="263"/>
      <c r="H550" s="260" t="s">
        <v>1079</v>
      </c>
      <c r="I550" s="260" t="s">
        <v>7397</v>
      </c>
      <c r="J550" s="260" t="s">
        <v>12608</v>
      </c>
      <c r="K550" s="260" t="s">
        <v>16672</v>
      </c>
      <c r="L550" s="259" t="s">
        <v>1308</v>
      </c>
      <c r="M550" s="260" t="s">
        <v>1079</v>
      </c>
      <c r="N550" s="260" t="s">
        <v>5498</v>
      </c>
      <c r="O550" s="266" t="str">
        <f t="shared" ca="1" si="24"/>
        <v>0 tahun, 4 bulan, 17 hari</v>
      </c>
      <c r="P550" s="331">
        <f t="shared" ca="1" si="25"/>
        <v>140</v>
      </c>
    </row>
    <row r="551" spans="1:16" ht="61.2" x14ac:dyDescent="0.7">
      <c r="A551" s="259">
        <v>550</v>
      </c>
      <c r="B551" s="269" t="s">
        <v>13929</v>
      </c>
      <c r="C551" s="261">
        <v>46164</v>
      </c>
      <c r="D551" s="262" t="s">
        <v>39</v>
      </c>
      <c r="E551" s="281" t="s">
        <v>13978</v>
      </c>
      <c r="F551" s="264"/>
      <c r="G551" s="263"/>
      <c r="H551" s="260" t="s">
        <v>5508</v>
      </c>
      <c r="I551" s="260" t="s">
        <v>5989</v>
      </c>
      <c r="J551" s="260" t="s">
        <v>9844</v>
      </c>
      <c r="K551" s="264" t="s">
        <v>16672</v>
      </c>
      <c r="L551" s="259" t="s">
        <v>1308</v>
      </c>
      <c r="M551" s="259" t="s">
        <v>10720</v>
      </c>
      <c r="N551" s="260" t="s">
        <v>1071</v>
      </c>
      <c r="O551" s="266" t="str">
        <f t="shared" ca="1" si="24"/>
        <v>0 tahun, 4 bulan, 17 hari</v>
      </c>
      <c r="P551" s="331">
        <f t="shared" ca="1" si="25"/>
        <v>140</v>
      </c>
    </row>
    <row r="552" spans="1:16" ht="81.599999999999994" x14ac:dyDescent="0.7">
      <c r="A552" s="259">
        <v>551</v>
      </c>
      <c r="B552" s="269" t="s">
        <v>13930</v>
      </c>
      <c r="C552" s="261">
        <v>46167</v>
      </c>
      <c r="D552" s="262" t="s">
        <v>39</v>
      </c>
      <c r="E552" s="281" t="s">
        <v>13979</v>
      </c>
      <c r="F552" s="264"/>
      <c r="G552" s="263" t="s">
        <v>15397</v>
      </c>
      <c r="H552" s="260" t="s">
        <v>5508</v>
      </c>
      <c r="I552" s="260" t="s">
        <v>5989</v>
      </c>
      <c r="J552" s="260" t="s">
        <v>12614</v>
      </c>
      <c r="K552" s="260" t="s">
        <v>16672</v>
      </c>
      <c r="L552" s="259" t="s">
        <v>1308</v>
      </c>
      <c r="M552" s="260" t="s">
        <v>10515</v>
      </c>
      <c r="N552" s="260" t="s">
        <v>6866</v>
      </c>
      <c r="O552" s="266" t="str">
        <f t="shared" ca="1" si="24"/>
        <v>0 tahun, 4 bulan, 14 hari</v>
      </c>
      <c r="P552" s="331">
        <f t="shared" ca="1" si="25"/>
        <v>137</v>
      </c>
    </row>
    <row r="553" spans="1:16" ht="61.2" x14ac:dyDescent="0.7">
      <c r="A553" s="259">
        <v>552</v>
      </c>
      <c r="B553" s="269" t="s">
        <v>13931</v>
      </c>
      <c r="C553" s="261">
        <v>46167</v>
      </c>
      <c r="D553" s="262" t="s">
        <v>39</v>
      </c>
      <c r="E553" s="281" t="s">
        <v>13980</v>
      </c>
      <c r="F553" s="264"/>
      <c r="G553" s="263"/>
      <c r="H553" s="260" t="s">
        <v>5508</v>
      </c>
      <c r="I553" s="260" t="s">
        <v>5989</v>
      </c>
      <c r="J553" s="260" t="s">
        <v>9844</v>
      </c>
      <c r="K553" s="264" t="s">
        <v>16672</v>
      </c>
      <c r="L553" s="259" t="s">
        <v>1308</v>
      </c>
      <c r="M553" s="259" t="s">
        <v>10720</v>
      </c>
      <c r="N553" s="260" t="s">
        <v>1071</v>
      </c>
      <c r="O553" s="266" t="str">
        <f t="shared" ca="1" si="24"/>
        <v>0 tahun, 4 bulan, 14 hari</v>
      </c>
      <c r="P553" s="331">
        <f t="shared" ca="1" si="25"/>
        <v>137</v>
      </c>
    </row>
    <row r="554" spans="1:16" ht="40.799999999999997" x14ac:dyDescent="0.7">
      <c r="A554" s="259">
        <v>553</v>
      </c>
      <c r="B554" s="269" t="s">
        <v>13932</v>
      </c>
      <c r="C554" s="261">
        <v>46167</v>
      </c>
      <c r="D554" s="262" t="s">
        <v>39</v>
      </c>
      <c r="E554" s="281" t="s">
        <v>13981</v>
      </c>
      <c r="F554" s="264"/>
      <c r="G554" s="263"/>
      <c r="H554" s="260" t="s">
        <v>5508</v>
      </c>
      <c r="I554" s="260" t="s">
        <v>5990</v>
      </c>
      <c r="J554" s="260" t="s">
        <v>12614</v>
      </c>
      <c r="K554" s="260" t="s">
        <v>16672</v>
      </c>
      <c r="L554" s="259" t="s">
        <v>1308</v>
      </c>
      <c r="M554" s="260" t="s">
        <v>11545</v>
      </c>
      <c r="N554" s="260" t="s">
        <v>13350</v>
      </c>
      <c r="O554" s="266" t="str">
        <f t="shared" ca="1" si="24"/>
        <v>0 tahun, 4 bulan, 14 hari</v>
      </c>
      <c r="P554" s="331">
        <f t="shared" ca="1" si="25"/>
        <v>137</v>
      </c>
    </row>
    <row r="555" spans="1:16" ht="61.2" x14ac:dyDescent="0.7">
      <c r="A555" s="259">
        <v>554</v>
      </c>
      <c r="B555" s="269" t="s">
        <v>13933</v>
      </c>
      <c r="C555" s="261">
        <v>46167</v>
      </c>
      <c r="D555" s="262" t="s">
        <v>39</v>
      </c>
      <c r="E555" s="281" t="s">
        <v>13982</v>
      </c>
      <c r="F555" s="264"/>
      <c r="G555" s="263" t="s">
        <v>15820</v>
      </c>
      <c r="H555" s="260" t="s">
        <v>1079</v>
      </c>
      <c r="I555" s="260" t="s">
        <v>7876</v>
      </c>
      <c r="J555" s="260" t="s">
        <v>12608</v>
      </c>
      <c r="K555" s="260" t="s">
        <v>16672</v>
      </c>
      <c r="L555" s="259" t="s">
        <v>1308</v>
      </c>
      <c r="M555" s="260" t="s">
        <v>1079</v>
      </c>
      <c r="N555" s="260" t="s">
        <v>14002</v>
      </c>
      <c r="O555" s="266" t="str">
        <f t="shared" ca="1" si="24"/>
        <v>0 tahun, 4 bulan, 14 hari</v>
      </c>
      <c r="P555" s="331">
        <f t="shared" ca="1" si="25"/>
        <v>137</v>
      </c>
    </row>
    <row r="556" spans="1:16" ht="40.799999999999997" x14ac:dyDescent="0.7">
      <c r="A556" s="259">
        <v>555</v>
      </c>
      <c r="B556" s="269" t="s">
        <v>13934</v>
      </c>
      <c r="C556" s="261">
        <v>46167</v>
      </c>
      <c r="D556" s="262" t="s">
        <v>39</v>
      </c>
      <c r="E556" s="281" t="s">
        <v>13983</v>
      </c>
      <c r="F556" s="264"/>
      <c r="G556" s="263" t="s">
        <v>15398</v>
      </c>
      <c r="H556" s="260" t="s">
        <v>5508</v>
      </c>
      <c r="I556" s="260" t="s">
        <v>5989</v>
      </c>
      <c r="J556" s="260" t="s">
        <v>12621</v>
      </c>
      <c r="K556" s="260" t="s">
        <v>16672</v>
      </c>
      <c r="L556" s="259" t="s">
        <v>1184</v>
      </c>
      <c r="M556" s="260" t="s">
        <v>1080</v>
      </c>
      <c r="N556" s="260" t="s">
        <v>9788</v>
      </c>
      <c r="O556" s="266" t="str">
        <f t="shared" ca="1" si="24"/>
        <v>0 tahun, 4 bulan, 14 hari</v>
      </c>
      <c r="P556" s="331">
        <f t="shared" ca="1" si="25"/>
        <v>137</v>
      </c>
    </row>
    <row r="557" spans="1:16" ht="81.599999999999994" x14ac:dyDescent="0.7">
      <c r="A557" s="259">
        <v>556</v>
      </c>
      <c r="B557" s="269" t="s">
        <v>13935</v>
      </c>
      <c r="C557" s="261">
        <v>46168</v>
      </c>
      <c r="D557" s="262" t="s">
        <v>39</v>
      </c>
      <c r="E557" s="281" t="s">
        <v>13984</v>
      </c>
      <c r="F557" s="264"/>
      <c r="G557" s="263" t="s">
        <v>15399</v>
      </c>
      <c r="H557" s="260" t="s">
        <v>5508</v>
      </c>
      <c r="I557" s="260" t="s">
        <v>3200</v>
      </c>
      <c r="J557" s="260" t="s">
        <v>13323</v>
      </c>
      <c r="K557" s="260" t="s">
        <v>16672</v>
      </c>
      <c r="L557" s="259" t="s">
        <v>1308</v>
      </c>
      <c r="M557" s="260" t="s">
        <v>1175</v>
      </c>
      <c r="N557" s="260" t="s">
        <v>1176</v>
      </c>
      <c r="O557" s="266" t="str">
        <f t="shared" ca="1" si="24"/>
        <v>0 tahun, 4 bulan, 13 hari</v>
      </c>
      <c r="P557" s="331">
        <f t="shared" ca="1" si="25"/>
        <v>136</v>
      </c>
    </row>
    <row r="558" spans="1:16" ht="40.799999999999997" x14ac:dyDescent="0.7">
      <c r="A558" s="259">
        <v>557</v>
      </c>
      <c r="B558" s="269" t="s">
        <v>13936</v>
      </c>
      <c r="C558" s="261">
        <v>46168</v>
      </c>
      <c r="D558" s="262" t="s">
        <v>39</v>
      </c>
      <c r="E558" s="281" t="s">
        <v>13985</v>
      </c>
      <c r="F558" s="264"/>
      <c r="G558" s="263" t="s">
        <v>15400</v>
      </c>
      <c r="H558" s="260" t="s">
        <v>5508</v>
      </c>
      <c r="I558" s="260" t="s">
        <v>7397</v>
      </c>
      <c r="J558" s="260" t="s">
        <v>12608</v>
      </c>
      <c r="K558" s="260" t="s">
        <v>16672</v>
      </c>
      <c r="L558" s="259" t="s">
        <v>1308</v>
      </c>
      <c r="M558" s="260" t="s">
        <v>1079</v>
      </c>
      <c r="N558" s="260" t="s">
        <v>5498</v>
      </c>
      <c r="O558" s="266" t="str">
        <f t="shared" ca="1" si="24"/>
        <v>0 tahun, 4 bulan, 13 hari</v>
      </c>
      <c r="P558" s="331">
        <f t="shared" ca="1" si="25"/>
        <v>136</v>
      </c>
    </row>
    <row r="559" spans="1:16" ht="61.2" x14ac:dyDescent="0.7">
      <c r="A559" s="259">
        <v>558</v>
      </c>
      <c r="B559" s="269" t="s">
        <v>13937</v>
      </c>
      <c r="C559" s="261">
        <v>46168</v>
      </c>
      <c r="D559" s="262" t="s">
        <v>39</v>
      </c>
      <c r="E559" s="281" t="s">
        <v>13986</v>
      </c>
      <c r="F559" s="264"/>
      <c r="G559" s="263"/>
      <c r="H559" s="260" t="s">
        <v>5508</v>
      </c>
      <c r="I559" s="260" t="s">
        <v>5989</v>
      </c>
      <c r="J559" s="260" t="s">
        <v>12601</v>
      </c>
      <c r="K559" s="260" t="s">
        <v>16672</v>
      </c>
      <c r="L559" s="259" t="s">
        <v>1308</v>
      </c>
      <c r="M559" s="260" t="s">
        <v>1167</v>
      </c>
      <c r="N559" s="260" t="s">
        <v>1163</v>
      </c>
      <c r="O559" s="266" t="str">
        <f t="shared" ca="1" si="24"/>
        <v>0 tahun, 4 bulan, 13 hari</v>
      </c>
      <c r="P559" s="331">
        <f t="shared" ca="1" si="25"/>
        <v>136</v>
      </c>
    </row>
    <row r="560" spans="1:16" ht="61.2" x14ac:dyDescent="0.7">
      <c r="A560" s="259">
        <v>559</v>
      </c>
      <c r="B560" s="269" t="s">
        <v>13938</v>
      </c>
      <c r="C560" s="261">
        <v>46168</v>
      </c>
      <c r="D560" s="262" t="s">
        <v>39</v>
      </c>
      <c r="E560" s="281" t="s">
        <v>13987</v>
      </c>
      <c r="F560" s="264"/>
      <c r="G560" s="263"/>
      <c r="H560" s="260" t="s">
        <v>5508</v>
      </c>
      <c r="I560" s="260" t="s">
        <v>5989</v>
      </c>
      <c r="J560" s="260" t="s">
        <v>9844</v>
      </c>
      <c r="K560" s="264" t="s">
        <v>16672</v>
      </c>
      <c r="L560" s="259" t="s">
        <v>1308</v>
      </c>
      <c r="M560" s="259" t="s">
        <v>10720</v>
      </c>
      <c r="N560" s="260" t="s">
        <v>1071</v>
      </c>
      <c r="O560" s="266" t="str">
        <f t="shared" ca="1" si="24"/>
        <v>0 tahun, 4 bulan, 13 hari</v>
      </c>
      <c r="P560" s="331">
        <f t="shared" ca="1" si="25"/>
        <v>136</v>
      </c>
    </row>
    <row r="561" spans="1:16" ht="102" x14ac:dyDescent="0.7">
      <c r="A561" s="259">
        <v>560</v>
      </c>
      <c r="B561" s="269" t="s">
        <v>13939</v>
      </c>
      <c r="C561" s="261">
        <v>46168</v>
      </c>
      <c r="D561" s="262" t="s">
        <v>39</v>
      </c>
      <c r="E561" s="281" t="s">
        <v>13988</v>
      </c>
      <c r="F561" s="264"/>
      <c r="G561" s="263" t="s">
        <v>17006</v>
      </c>
      <c r="H561" s="260" t="s">
        <v>5508</v>
      </c>
      <c r="I561" s="260" t="s">
        <v>7640</v>
      </c>
      <c r="J561" s="260" t="s">
        <v>12614</v>
      </c>
      <c r="K561" s="260" t="s">
        <v>16672</v>
      </c>
      <c r="L561" s="259" t="s">
        <v>1308</v>
      </c>
      <c r="M561" s="260" t="s">
        <v>11545</v>
      </c>
      <c r="N561" s="260" t="s">
        <v>8067</v>
      </c>
      <c r="O561" s="266" t="str">
        <f t="shared" ca="1" si="24"/>
        <v>0 tahun, 4 bulan, 13 hari</v>
      </c>
      <c r="P561" s="331">
        <f t="shared" ca="1" si="25"/>
        <v>136</v>
      </c>
    </row>
    <row r="562" spans="1:16" ht="40.799999999999997" x14ac:dyDescent="0.7">
      <c r="A562" s="259">
        <v>561</v>
      </c>
      <c r="B562" s="269" t="s">
        <v>13940</v>
      </c>
      <c r="C562" s="261">
        <v>46168</v>
      </c>
      <c r="D562" s="262" t="s">
        <v>39</v>
      </c>
      <c r="E562" s="281" t="s">
        <v>13989</v>
      </c>
      <c r="F562" s="264"/>
      <c r="G562" s="263"/>
      <c r="H562" s="260" t="s">
        <v>5508</v>
      </c>
      <c r="I562" s="260" t="s">
        <v>5990</v>
      </c>
      <c r="J562" s="260" t="s">
        <v>12614</v>
      </c>
      <c r="K562" s="260" t="s">
        <v>16672</v>
      </c>
      <c r="L562" s="259" t="s">
        <v>1308</v>
      </c>
      <c r="M562" s="260" t="s">
        <v>11545</v>
      </c>
      <c r="N562" s="260" t="s">
        <v>13350</v>
      </c>
      <c r="O562" s="266" t="str">
        <f t="shared" ca="1" si="24"/>
        <v>0 tahun, 4 bulan, 13 hari</v>
      </c>
      <c r="P562" s="331">
        <f t="shared" ca="1" si="25"/>
        <v>136</v>
      </c>
    </row>
    <row r="563" spans="1:16" x14ac:dyDescent="0.7">
      <c r="A563" s="259">
        <v>562</v>
      </c>
      <c r="B563" s="269" t="s">
        <v>13941</v>
      </c>
      <c r="C563" s="261">
        <v>46168</v>
      </c>
      <c r="D563" s="262" t="s">
        <v>39</v>
      </c>
      <c r="E563" s="281" t="s">
        <v>13990</v>
      </c>
      <c r="F563" s="264"/>
      <c r="G563" s="263"/>
      <c r="H563" s="260" t="s">
        <v>5508</v>
      </c>
      <c r="I563" s="260" t="s">
        <v>3200</v>
      </c>
      <c r="J563" s="260" t="s">
        <v>12850</v>
      </c>
      <c r="K563" s="260" t="s">
        <v>16672</v>
      </c>
      <c r="L563" s="259" t="s">
        <v>1308</v>
      </c>
      <c r="M563" s="260" t="s">
        <v>10661</v>
      </c>
      <c r="N563" s="259" t="s">
        <v>15552</v>
      </c>
      <c r="O563" s="266" t="str">
        <f t="shared" ca="1" si="24"/>
        <v>0 tahun, 4 bulan, 13 hari</v>
      </c>
      <c r="P563" s="331">
        <f t="shared" ca="1" si="25"/>
        <v>136</v>
      </c>
    </row>
    <row r="564" spans="1:16" ht="40.799999999999997" x14ac:dyDescent="0.7">
      <c r="A564" s="259">
        <v>563</v>
      </c>
      <c r="B564" s="269" t="s">
        <v>13942</v>
      </c>
      <c r="C564" s="261">
        <v>46168</v>
      </c>
      <c r="D564" s="262" t="s">
        <v>39</v>
      </c>
      <c r="E564" s="281" t="s">
        <v>13991</v>
      </c>
      <c r="F564" s="264"/>
      <c r="G564" s="263"/>
      <c r="H564" s="260" t="s">
        <v>5508</v>
      </c>
      <c r="I564" s="260" t="s">
        <v>5989</v>
      </c>
      <c r="J564" s="260" t="s">
        <v>12614</v>
      </c>
      <c r="K564" s="260" t="s">
        <v>16672</v>
      </c>
      <c r="L564" s="259" t="s">
        <v>1308</v>
      </c>
      <c r="M564" s="260" t="s">
        <v>1080</v>
      </c>
      <c r="N564" s="260" t="s">
        <v>9788</v>
      </c>
      <c r="O564" s="266" t="str">
        <f t="shared" ca="1" si="24"/>
        <v>0 tahun, 4 bulan, 13 hari</v>
      </c>
      <c r="P564" s="331">
        <f t="shared" ca="1" si="25"/>
        <v>136</v>
      </c>
    </row>
    <row r="565" spans="1:16" ht="40.799999999999997" x14ac:dyDescent="0.7">
      <c r="A565" s="259">
        <v>564</v>
      </c>
      <c r="B565" s="269" t="s">
        <v>13943</v>
      </c>
      <c r="C565" s="261">
        <v>46168</v>
      </c>
      <c r="D565" s="262" t="s">
        <v>39</v>
      </c>
      <c r="E565" s="281" t="s">
        <v>13992</v>
      </c>
      <c r="F565" s="264"/>
      <c r="G565" s="263"/>
      <c r="H565" s="260" t="s">
        <v>5508</v>
      </c>
      <c r="I565" s="260" t="s">
        <v>5989</v>
      </c>
      <c r="J565" s="260" t="s">
        <v>12614</v>
      </c>
      <c r="K565" s="260" t="s">
        <v>16672</v>
      </c>
      <c r="L565" s="259" t="s">
        <v>1308</v>
      </c>
      <c r="M565" s="260" t="s">
        <v>10515</v>
      </c>
      <c r="N565" s="260" t="s">
        <v>7530</v>
      </c>
      <c r="O565" s="266" t="str">
        <f t="shared" ca="1" si="24"/>
        <v>0 tahun, 4 bulan, 13 hari</v>
      </c>
      <c r="P565" s="331">
        <f t="shared" ca="1" si="25"/>
        <v>136</v>
      </c>
    </row>
    <row r="566" spans="1:16" ht="40.799999999999997" x14ac:dyDescent="0.7">
      <c r="A566" s="259">
        <v>565</v>
      </c>
      <c r="B566" s="269" t="s">
        <v>13944</v>
      </c>
      <c r="C566" s="261">
        <v>46168</v>
      </c>
      <c r="D566" s="262" t="s">
        <v>39</v>
      </c>
      <c r="E566" s="281" t="s">
        <v>13993</v>
      </c>
      <c r="F566" s="264"/>
      <c r="G566" s="263"/>
      <c r="H566" s="260" t="s">
        <v>1079</v>
      </c>
      <c r="I566" s="260" t="s">
        <v>7715</v>
      </c>
      <c r="J566" s="260" t="s">
        <v>12608</v>
      </c>
      <c r="K566" s="260" t="s">
        <v>16672</v>
      </c>
      <c r="L566" s="259" t="s">
        <v>1308</v>
      </c>
      <c r="M566" s="260" t="s">
        <v>1079</v>
      </c>
      <c r="N566" s="260" t="s">
        <v>5499</v>
      </c>
      <c r="O566" s="266" t="str">
        <f t="shared" ca="1" si="24"/>
        <v>0 tahun, 4 bulan, 13 hari</v>
      </c>
      <c r="P566" s="331">
        <f t="shared" ca="1" si="25"/>
        <v>136</v>
      </c>
    </row>
    <row r="567" spans="1:16" ht="81.599999999999994" x14ac:dyDescent="0.7">
      <c r="A567" s="259">
        <v>566</v>
      </c>
      <c r="B567" s="269" t="s">
        <v>13945</v>
      </c>
      <c r="C567" s="261">
        <v>46170</v>
      </c>
      <c r="D567" s="262" t="s">
        <v>39</v>
      </c>
      <c r="E567" s="281" t="s">
        <v>14003</v>
      </c>
      <c r="F567" s="264"/>
      <c r="G567" s="263" t="s">
        <v>15401</v>
      </c>
      <c r="H567" s="260" t="s">
        <v>5508</v>
      </c>
      <c r="I567" s="260" t="s">
        <v>5989</v>
      </c>
      <c r="J567" s="260" t="s">
        <v>12614</v>
      </c>
      <c r="K567" s="260" t="s">
        <v>16672</v>
      </c>
      <c r="L567" s="315" t="s">
        <v>1305</v>
      </c>
      <c r="M567" s="260" t="s">
        <v>1080</v>
      </c>
      <c r="N567" s="260" t="s">
        <v>9788</v>
      </c>
      <c r="O567" s="266" t="str">
        <f t="shared" ca="1" si="24"/>
        <v>0 tahun, 4 bulan, 11 hari</v>
      </c>
      <c r="P567" s="331">
        <f t="shared" ca="1" si="25"/>
        <v>134</v>
      </c>
    </row>
    <row r="568" spans="1:16" ht="61.2" x14ac:dyDescent="0.7">
      <c r="A568" s="259">
        <v>567</v>
      </c>
      <c r="B568" s="269" t="s">
        <v>13946</v>
      </c>
      <c r="C568" s="261">
        <v>46170</v>
      </c>
      <c r="D568" s="262" t="s">
        <v>39</v>
      </c>
      <c r="E568" s="281" t="s">
        <v>13994</v>
      </c>
      <c r="F568" s="264"/>
      <c r="G568" s="263" t="s">
        <v>15402</v>
      </c>
      <c r="H568" s="260" t="s">
        <v>5508</v>
      </c>
      <c r="I568" s="260" t="s">
        <v>5989</v>
      </c>
      <c r="J568" s="260" t="s">
        <v>9844</v>
      </c>
      <c r="K568" s="264" t="s">
        <v>16672</v>
      </c>
      <c r="L568" s="259" t="s">
        <v>1308</v>
      </c>
      <c r="M568" s="259" t="s">
        <v>10720</v>
      </c>
      <c r="N568" s="260" t="s">
        <v>1071</v>
      </c>
      <c r="O568" s="266" t="str">
        <f t="shared" ca="1" si="24"/>
        <v>0 tahun, 4 bulan, 11 hari</v>
      </c>
      <c r="P568" s="331">
        <f t="shared" ca="1" si="25"/>
        <v>134</v>
      </c>
    </row>
    <row r="569" spans="1:16" ht="40.799999999999997" x14ac:dyDescent="0.7">
      <c r="A569" s="259">
        <v>568</v>
      </c>
      <c r="B569" s="269" t="s">
        <v>13947</v>
      </c>
      <c r="C569" s="261">
        <v>46170</v>
      </c>
      <c r="D569" s="262" t="s">
        <v>39</v>
      </c>
      <c r="E569" s="281" t="s">
        <v>13995</v>
      </c>
      <c r="F569" s="264"/>
      <c r="G569" s="263"/>
      <c r="H569" s="260" t="s">
        <v>5508</v>
      </c>
      <c r="I569" s="260" t="s">
        <v>5989</v>
      </c>
      <c r="J569" s="260" t="s">
        <v>9844</v>
      </c>
      <c r="K569" s="264" t="s">
        <v>16672</v>
      </c>
      <c r="L569" s="259" t="s">
        <v>1308</v>
      </c>
      <c r="M569" s="259" t="s">
        <v>10720</v>
      </c>
      <c r="N569" s="260" t="s">
        <v>1071</v>
      </c>
      <c r="O569" s="266" t="str">
        <f t="shared" ca="1" si="24"/>
        <v>0 tahun, 4 bulan, 11 hari</v>
      </c>
      <c r="P569" s="331">
        <f t="shared" ca="1" si="25"/>
        <v>134</v>
      </c>
    </row>
    <row r="570" spans="1:16" ht="40.799999999999997" x14ac:dyDescent="0.7">
      <c r="A570" s="259">
        <v>569</v>
      </c>
      <c r="B570" s="269" t="s">
        <v>13948</v>
      </c>
      <c r="C570" s="261">
        <v>46170</v>
      </c>
      <c r="D570" s="262" t="s">
        <v>39</v>
      </c>
      <c r="E570" s="281" t="s">
        <v>13996</v>
      </c>
      <c r="F570" s="264"/>
      <c r="G570" s="263"/>
      <c r="H570" s="260" t="s">
        <v>5508</v>
      </c>
      <c r="I570" s="260" t="s">
        <v>3191</v>
      </c>
      <c r="J570" s="260" t="s">
        <v>12614</v>
      </c>
      <c r="K570" s="260" t="s">
        <v>16672</v>
      </c>
      <c r="L570" s="259" t="s">
        <v>1308</v>
      </c>
      <c r="M570" s="260" t="s">
        <v>10515</v>
      </c>
      <c r="N570" s="260" t="s">
        <v>5481</v>
      </c>
      <c r="O570" s="266" t="str">
        <f t="shared" ca="1" si="24"/>
        <v>0 tahun, 4 bulan, 11 hari</v>
      </c>
      <c r="P570" s="331">
        <f t="shared" ca="1" si="25"/>
        <v>134</v>
      </c>
    </row>
    <row r="571" spans="1:16" ht="40.799999999999997" x14ac:dyDescent="0.7">
      <c r="A571" s="259">
        <v>570</v>
      </c>
      <c r="B571" s="269" t="s">
        <v>13949</v>
      </c>
      <c r="C571" s="261">
        <v>46170</v>
      </c>
      <c r="D571" s="262" t="s">
        <v>39</v>
      </c>
      <c r="E571" s="281" t="s">
        <v>13997</v>
      </c>
      <c r="F571" s="264"/>
      <c r="G571" s="263"/>
      <c r="H571" s="260" t="s">
        <v>5508</v>
      </c>
      <c r="I571" s="260" t="s">
        <v>3191</v>
      </c>
      <c r="J571" s="260" t="s">
        <v>12614</v>
      </c>
      <c r="K571" s="260" t="s">
        <v>16672</v>
      </c>
      <c r="L571" s="259" t="s">
        <v>1308</v>
      </c>
      <c r="M571" s="260" t="s">
        <v>10515</v>
      </c>
      <c r="N571" s="260" t="s">
        <v>5481</v>
      </c>
      <c r="O571" s="266" t="str">
        <f t="shared" ca="1" si="24"/>
        <v>0 tahun, 4 bulan, 11 hari</v>
      </c>
      <c r="P571" s="331">
        <f t="shared" ca="1" si="25"/>
        <v>134</v>
      </c>
    </row>
    <row r="572" spans="1:16" ht="40.799999999999997" x14ac:dyDescent="0.7">
      <c r="A572" s="259">
        <v>571</v>
      </c>
      <c r="B572" s="269" t="s">
        <v>13950</v>
      </c>
      <c r="C572" s="261">
        <v>46170</v>
      </c>
      <c r="D572" s="262" t="s">
        <v>39</v>
      </c>
      <c r="E572" s="281" t="s">
        <v>13998</v>
      </c>
      <c r="F572" s="264"/>
      <c r="G572" s="263"/>
      <c r="H572" s="260" t="s">
        <v>5508</v>
      </c>
      <c r="I572" s="260" t="s">
        <v>7397</v>
      </c>
      <c r="J572" s="260" t="s">
        <v>13323</v>
      </c>
      <c r="K572" s="260" t="s">
        <v>16672</v>
      </c>
      <c r="L572" s="259" t="s">
        <v>1308</v>
      </c>
      <c r="M572" s="260" t="s">
        <v>10661</v>
      </c>
      <c r="N572" s="259" t="s">
        <v>15552</v>
      </c>
      <c r="O572" s="266" t="str">
        <f t="shared" ca="1" si="24"/>
        <v>0 tahun, 4 bulan, 11 hari</v>
      </c>
      <c r="P572" s="331">
        <f t="shared" ca="1" si="25"/>
        <v>134</v>
      </c>
    </row>
    <row r="573" spans="1:16" ht="81.599999999999994" x14ac:dyDescent="0.7">
      <c r="A573" s="259">
        <v>572</v>
      </c>
      <c r="B573" s="269" t="s">
        <v>13951</v>
      </c>
      <c r="C573" s="261">
        <v>46170</v>
      </c>
      <c r="D573" s="262" t="s">
        <v>39</v>
      </c>
      <c r="E573" s="281" t="s">
        <v>13999</v>
      </c>
      <c r="F573" s="264"/>
      <c r="G573" s="263" t="s">
        <v>17007</v>
      </c>
      <c r="H573" s="260" t="s">
        <v>5508</v>
      </c>
      <c r="I573" s="260" t="s">
        <v>7397</v>
      </c>
      <c r="J573" s="260" t="s">
        <v>13323</v>
      </c>
      <c r="K573" s="260" t="s">
        <v>16672</v>
      </c>
      <c r="L573" s="259" t="s">
        <v>1308</v>
      </c>
      <c r="M573" s="260" t="s">
        <v>10661</v>
      </c>
      <c r="N573" s="259" t="s">
        <v>15552</v>
      </c>
      <c r="O573" s="266" t="str">
        <f t="shared" ca="1" si="24"/>
        <v>0 tahun, 4 bulan, 11 hari</v>
      </c>
      <c r="P573" s="331">
        <f t="shared" ca="1" si="25"/>
        <v>134</v>
      </c>
    </row>
    <row r="574" spans="1:16" ht="61.2" x14ac:dyDescent="0.7">
      <c r="A574" s="259">
        <v>573</v>
      </c>
      <c r="B574" s="269" t="s">
        <v>14082</v>
      </c>
      <c r="C574" s="261">
        <v>46170</v>
      </c>
      <c r="D574" s="262" t="s">
        <v>39</v>
      </c>
      <c r="E574" s="281" t="s">
        <v>14117</v>
      </c>
      <c r="F574" s="264"/>
      <c r="G574" s="263"/>
      <c r="H574" s="260" t="s">
        <v>5508</v>
      </c>
      <c r="I574" s="260" t="s">
        <v>5989</v>
      </c>
      <c r="J574" s="260" t="s">
        <v>9844</v>
      </c>
      <c r="K574" s="264" t="s">
        <v>16672</v>
      </c>
      <c r="L574" s="259" t="s">
        <v>1308</v>
      </c>
      <c r="M574" s="259" t="s">
        <v>10720</v>
      </c>
      <c r="N574" s="260" t="s">
        <v>1071</v>
      </c>
      <c r="O574" s="266" t="str">
        <f t="shared" ca="1" si="24"/>
        <v>0 tahun, 4 bulan, 11 hari</v>
      </c>
      <c r="P574" s="331">
        <f t="shared" ca="1" si="25"/>
        <v>134</v>
      </c>
    </row>
    <row r="575" spans="1:16" ht="40.799999999999997" x14ac:dyDescent="0.7">
      <c r="A575" s="259">
        <v>574</v>
      </c>
      <c r="B575" s="269" t="s">
        <v>14083</v>
      </c>
      <c r="C575" s="261">
        <v>46170</v>
      </c>
      <c r="D575" s="262" t="s">
        <v>39</v>
      </c>
      <c r="E575" s="281" t="s">
        <v>14118</v>
      </c>
      <c r="F575" s="264"/>
      <c r="G575" s="263"/>
      <c r="H575" s="260" t="s">
        <v>5508</v>
      </c>
      <c r="I575" s="260" t="s">
        <v>5990</v>
      </c>
      <c r="J575" s="260" t="s">
        <v>12614</v>
      </c>
      <c r="K575" s="260" t="s">
        <v>16672</v>
      </c>
      <c r="L575" s="259" t="s">
        <v>1308</v>
      </c>
      <c r="M575" s="260" t="s">
        <v>11545</v>
      </c>
      <c r="N575" s="260" t="s">
        <v>10488</v>
      </c>
      <c r="O575" s="266" t="str">
        <f t="shared" ca="1" si="24"/>
        <v>0 tahun, 4 bulan, 11 hari</v>
      </c>
      <c r="P575" s="331">
        <f t="shared" ca="1" si="25"/>
        <v>134</v>
      </c>
    </row>
    <row r="576" spans="1:16" ht="40.799999999999997" x14ac:dyDescent="0.7">
      <c r="A576" s="259">
        <v>575</v>
      </c>
      <c r="B576" s="269" t="s">
        <v>14084</v>
      </c>
      <c r="C576" s="261">
        <v>46170</v>
      </c>
      <c r="D576" s="262" t="s">
        <v>14119</v>
      </c>
      <c r="E576" s="281" t="s">
        <v>14120</v>
      </c>
      <c r="F576" s="264"/>
      <c r="G576" s="263"/>
      <c r="H576" s="260" t="s">
        <v>5508</v>
      </c>
      <c r="I576" s="260" t="s">
        <v>5989</v>
      </c>
      <c r="J576" s="262" t="s">
        <v>12604</v>
      </c>
      <c r="K576" s="260" t="s">
        <v>16672</v>
      </c>
      <c r="L576" s="259" t="s">
        <v>1308</v>
      </c>
      <c r="M576" s="260" t="s">
        <v>8319</v>
      </c>
      <c r="N576" s="259" t="s">
        <v>1268</v>
      </c>
      <c r="O576" s="266" t="str">
        <f t="shared" ca="1" si="24"/>
        <v>0 tahun, 4 bulan, 11 hari</v>
      </c>
      <c r="P576" s="331">
        <f t="shared" ca="1" si="25"/>
        <v>134</v>
      </c>
    </row>
    <row r="577" spans="1:16" ht="61.2" x14ac:dyDescent="0.7">
      <c r="A577" s="259">
        <v>576</v>
      </c>
      <c r="B577" s="269" t="s">
        <v>14085</v>
      </c>
      <c r="C577" s="261">
        <v>46171</v>
      </c>
      <c r="D577" s="262" t="s">
        <v>14121</v>
      </c>
      <c r="E577" s="281" t="s">
        <v>14122</v>
      </c>
      <c r="F577" s="264"/>
      <c r="G577" s="263"/>
      <c r="H577" s="260" t="s">
        <v>5508</v>
      </c>
      <c r="I577" s="260" t="s">
        <v>5989</v>
      </c>
      <c r="J577" s="262" t="s">
        <v>12604</v>
      </c>
      <c r="K577" s="260" t="s">
        <v>16672</v>
      </c>
      <c r="L577" s="259" t="s">
        <v>1308</v>
      </c>
      <c r="M577" s="260" t="s">
        <v>8319</v>
      </c>
      <c r="N577" s="259" t="s">
        <v>1268</v>
      </c>
      <c r="O577" s="266" t="str">
        <f t="shared" ca="1" si="24"/>
        <v>0 tahun, 4 bulan, 10 hari</v>
      </c>
      <c r="P577" s="331">
        <f t="shared" ca="1" si="25"/>
        <v>133</v>
      </c>
    </row>
    <row r="578" spans="1:16" ht="61.2" x14ac:dyDescent="0.7">
      <c r="A578" s="259">
        <v>577</v>
      </c>
      <c r="B578" s="269" t="s">
        <v>14086</v>
      </c>
      <c r="C578" s="261">
        <v>46171</v>
      </c>
      <c r="D578" s="262" t="s">
        <v>39</v>
      </c>
      <c r="E578" s="281" t="s">
        <v>14123</v>
      </c>
      <c r="F578" s="264"/>
      <c r="G578" s="263"/>
      <c r="H578" s="260" t="s">
        <v>5508</v>
      </c>
      <c r="I578" s="260" t="s">
        <v>5989</v>
      </c>
      <c r="J578" s="260" t="s">
        <v>9844</v>
      </c>
      <c r="K578" s="264" t="s">
        <v>16672</v>
      </c>
      <c r="L578" s="259" t="s">
        <v>1308</v>
      </c>
      <c r="M578" s="259" t="s">
        <v>10720</v>
      </c>
      <c r="N578" s="260" t="s">
        <v>1071</v>
      </c>
      <c r="O578" s="266" t="str">
        <f t="shared" ca="1" si="24"/>
        <v>0 tahun, 4 bulan, 10 hari</v>
      </c>
      <c r="P578" s="331">
        <f t="shared" ca="1" si="25"/>
        <v>133</v>
      </c>
    </row>
    <row r="579" spans="1:16" ht="40.799999999999997" x14ac:dyDescent="0.7">
      <c r="A579" s="259">
        <v>578</v>
      </c>
      <c r="B579" s="269" t="s">
        <v>14087</v>
      </c>
      <c r="C579" s="261">
        <v>46171</v>
      </c>
      <c r="D579" s="262" t="s">
        <v>39</v>
      </c>
      <c r="E579" s="281" t="s">
        <v>14124</v>
      </c>
      <c r="F579" s="264"/>
      <c r="G579" s="263"/>
      <c r="H579" s="260" t="s">
        <v>5508</v>
      </c>
      <c r="I579" s="260" t="s">
        <v>5989</v>
      </c>
      <c r="J579" s="262" t="s">
        <v>12604</v>
      </c>
      <c r="K579" s="260" t="s">
        <v>16672</v>
      </c>
      <c r="L579" s="259" t="s">
        <v>1308</v>
      </c>
      <c r="M579" s="260" t="s">
        <v>8319</v>
      </c>
      <c r="N579" s="259" t="s">
        <v>1268</v>
      </c>
      <c r="O579" s="266" t="str">
        <f t="shared" ca="1" si="24"/>
        <v>0 tahun, 4 bulan, 10 hari</v>
      </c>
      <c r="P579" s="331">
        <f t="shared" ca="1" si="25"/>
        <v>133</v>
      </c>
    </row>
    <row r="580" spans="1:16" ht="61.2" x14ac:dyDescent="0.7">
      <c r="A580" s="259">
        <v>579</v>
      </c>
      <c r="B580" s="269" t="s">
        <v>14088</v>
      </c>
      <c r="C580" s="261">
        <v>46171</v>
      </c>
      <c r="D580" s="262" t="s">
        <v>39</v>
      </c>
      <c r="E580" s="281" t="s">
        <v>14125</v>
      </c>
      <c r="F580" s="264"/>
      <c r="G580" s="263"/>
      <c r="H580" s="260" t="s">
        <v>5508</v>
      </c>
      <c r="I580" s="260" t="s">
        <v>5989</v>
      </c>
      <c r="J580" s="260" t="s">
        <v>9844</v>
      </c>
      <c r="K580" s="264" t="s">
        <v>16672</v>
      </c>
      <c r="L580" s="259" t="s">
        <v>1308</v>
      </c>
      <c r="M580" s="259" t="s">
        <v>10720</v>
      </c>
      <c r="N580" s="260" t="s">
        <v>1071</v>
      </c>
      <c r="O580" s="266" t="str">
        <f t="shared" ca="1" si="24"/>
        <v>0 tahun, 4 bulan, 10 hari</v>
      </c>
      <c r="P580" s="331">
        <f t="shared" ca="1" si="25"/>
        <v>133</v>
      </c>
    </row>
    <row r="581" spans="1:16" ht="40.799999999999997" x14ac:dyDescent="0.7">
      <c r="A581" s="259">
        <v>580</v>
      </c>
      <c r="B581" s="269" t="s">
        <v>14089</v>
      </c>
      <c r="C581" s="261">
        <v>46171</v>
      </c>
      <c r="D581" s="262" t="s">
        <v>39</v>
      </c>
      <c r="E581" s="281" t="s">
        <v>14126</v>
      </c>
      <c r="F581" s="264"/>
      <c r="G581" s="263"/>
      <c r="H581" s="260" t="s">
        <v>5508</v>
      </c>
      <c r="I581" s="260" t="s">
        <v>5508</v>
      </c>
      <c r="J581" s="260" t="s">
        <v>12601</v>
      </c>
      <c r="K581" s="260" t="s">
        <v>16672</v>
      </c>
      <c r="L581" s="315" t="s">
        <v>1305</v>
      </c>
      <c r="M581" s="260" t="s">
        <v>1080</v>
      </c>
      <c r="N581" s="260" t="s">
        <v>9788</v>
      </c>
      <c r="O581" s="266" t="str">
        <f t="shared" ca="1" si="24"/>
        <v>0 tahun, 4 bulan, 10 hari</v>
      </c>
      <c r="P581" s="331">
        <f t="shared" ca="1" si="25"/>
        <v>133</v>
      </c>
    </row>
    <row r="582" spans="1:16" ht="61.2" x14ac:dyDescent="0.7">
      <c r="A582" s="259">
        <v>581</v>
      </c>
      <c r="B582" s="269" t="s">
        <v>14090</v>
      </c>
      <c r="C582" s="261">
        <v>46174</v>
      </c>
      <c r="D582" s="262" t="s">
        <v>14127</v>
      </c>
      <c r="E582" s="281" t="s">
        <v>14128</v>
      </c>
      <c r="F582" s="264"/>
      <c r="G582" s="263"/>
      <c r="H582" s="260" t="s">
        <v>5508</v>
      </c>
      <c r="I582" s="260" t="s">
        <v>5989</v>
      </c>
      <c r="J582" s="262" t="s">
        <v>12604</v>
      </c>
      <c r="K582" s="260" t="s">
        <v>16672</v>
      </c>
      <c r="L582" s="259" t="s">
        <v>1308</v>
      </c>
      <c r="M582" s="260" t="s">
        <v>10515</v>
      </c>
      <c r="N582" s="260" t="s">
        <v>13715</v>
      </c>
      <c r="O582" s="266" t="str">
        <f t="shared" ca="1" si="24"/>
        <v>0 tahun, 4 bulan, 8 hari</v>
      </c>
      <c r="P582" s="331">
        <f t="shared" ca="1" si="25"/>
        <v>130</v>
      </c>
    </row>
    <row r="583" spans="1:16" x14ac:dyDescent="0.7">
      <c r="A583" s="259">
        <v>582</v>
      </c>
      <c r="B583" s="269" t="s">
        <v>14091</v>
      </c>
      <c r="C583" s="261">
        <v>46175</v>
      </c>
      <c r="D583" s="262" t="s">
        <v>39</v>
      </c>
      <c r="E583" s="281" t="s">
        <v>14129</v>
      </c>
      <c r="F583" s="264"/>
      <c r="G583" s="263"/>
      <c r="H583" s="260" t="s">
        <v>5508</v>
      </c>
      <c r="I583" s="260" t="s">
        <v>7640</v>
      </c>
      <c r="J583" s="260" t="s">
        <v>12613</v>
      </c>
      <c r="K583" s="260" t="s">
        <v>16672</v>
      </c>
      <c r="L583" s="259" t="s">
        <v>1308</v>
      </c>
      <c r="M583" s="260" t="s">
        <v>1175</v>
      </c>
      <c r="N583" s="260" t="s">
        <v>7484</v>
      </c>
      <c r="O583" s="266" t="str">
        <f t="shared" ca="1" si="24"/>
        <v>0 tahun, 4 bulan, 7 hari</v>
      </c>
      <c r="P583" s="331">
        <f t="shared" ca="1" si="25"/>
        <v>129</v>
      </c>
    </row>
    <row r="584" spans="1:16" ht="40.799999999999997" x14ac:dyDescent="0.7">
      <c r="A584" s="259">
        <v>583</v>
      </c>
      <c r="B584" s="269" t="s">
        <v>14092</v>
      </c>
      <c r="C584" s="261">
        <v>46175</v>
      </c>
      <c r="D584" s="262" t="s">
        <v>39</v>
      </c>
      <c r="E584" s="281" t="s">
        <v>14130</v>
      </c>
      <c r="F584" s="264"/>
      <c r="G584" s="263"/>
      <c r="H584" s="260" t="s">
        <v>5508</v>
      </c>
      <c r="I584" s="260" t="s">
        <v>5989</v>
      </c>
      <c r="J584" s="260" t="s">
        <v>12613</v>
      </c>
      <c r="K584" s="260" t="s">
        <v>16672</v>
      </c>
      <c r="L584" s="259" t="s">
        <v>1308</v>
      </c>
      <c r="M584" s="260" t="s">
        <v>1175</v>
      </c>
      <c r="N584" s="260" t="s">
        <v>7484</v>
      </c>
      <c r="O584" s="266" t="str">
        <f t="shared" ca="1" si="24"/>
        <v>0 tahun, 4 bulan, 7 hari</v>
      </c>
      <c r="P584" s="331">
        <f t="shared" ca="1" si="25"/>
        <v>129</v>
      </c>
    </row>
    <row r="585" spans="1:16" ht="81.599999999999994" x14ac:dyDescent="0.7">
      <c r="A585" s="259">
        <v>584</v>
      </c>
      <c r="B585" s="269" t="s">
        <v>14093</v>
      </c>
      <c r="C585" s="261">
        <v>46175</v>
      </c>
      <c r="D585" s="262" t="s">
        <v>14131</v>
      </c>
      <c r="E585" s="281" t="s">
        <v>13976</v>
      </c>
      <c r="F585" s="264"/>
      <c r="G585" s="263" t="s">
        <v>15403</v>
      </c>
      <c r="H585" s="260" t="s">
        <v>5508</v>
      </c>
      <c r="I585" s="260" t="s">
        <v>5989</v>
      </c>
      <c r="J585" s="260" t="s">
        <v>3188</v>
      </c>
      <c r="K585" s="260" t="s">
        <v>16672</v>
      </c>
      <c r="L585" s="259" t="s">
        <v>1308</v>
      </c>
      <c r="M585" s="260" t="s">
        <v>1170</v>
      </c>
      <c r="N585" s="260" t="s">
        <v>13443</v>
      </c>
      <c r="O585" s="266" t="str">
        <f t="shared" ca="1" si="24"/>
        <v>0 tahun, 4 bulan, 7 hari</v>
      </c>
      <c r="P585" s="331">
        <f t="shared" ca="1" si="25"/>
        <v>129</v>
      </c>
    </row>
    <row r="586" spans="1:16" ht="61.2" x14ac:dyDescent="0.7">
      <c r="A586" s="259">
        <v>585</v>
      </c>
      <c r="B586" s="269" t="s">
        <v>14094</v>
      </c>
      <c r="C586" s="261">
        <v>46175</v>
      </c>
      <c r="D586" s="262" t="s">
        <v>14132</v>
      </c>
      <c r="E586" s="281" t="s">
        <v>10192</v>
      </c>
      <c r="F586" s="264"/>
      <c r="G586" s="263"/>
      <c r="H586" s="260" t="s">
        <v>5508</v>
      </c>
      <c r="I586" s="260" t="s">
        <v>5989</v>
      </c>
      <c r="J586" s="260" t="s">
        <v>3188</v>
      </c>
      <c r="K586" s="260" t="s">
        <v>16672</v>
      </c>
      <c r="L586" s="259" t="s">
        <v>1308</v>
      </c>
      <c r="M586" s="260" t="s">
        <v>1170</v>
      </c>
      <c r="N586" s="260" t="s">
        <v>13443</v>
      </c>
      <c r="O586" s="266" t="str">
        <f t="shared" ca="1" si="24"/>
        <v>0 tahun, 4 bulan, 7 hari</v>
      </c>
      <c r="P586" s="331">
        <f t="shared" ca="1" si="25"/>
        <v>129</v>
      </c>
    </row>
    <row r="587" spans="1:16" x14ac:dyDescent="0.7">
      <c r="A587" s="259">
        <v>586</v>
      </c>
      <c r="B587" s="269" t="s">
        <v>14095</v>
      </c>
      <c r="C587" s="261">
        <v>46175</v>
      </c>
      <c r="D587" s="262" t="s">
        <v>14133</v>
      </c>
      <c r="E587" s="281" t="s">
        <v>14134</v>
      </c>
      <c r="F587" s="264"/>
      <c r="G587" s="263"/>
      <c r="H587" s="260" t="s">
        <v>5508</v>
      </c>
      <c r="I587" s="260" t="s">
        <v>5989</v>
      </c>
      <c r="J587" s="262" t="s">
        <v>12604</v>
      </c>
      <c r="K587" s="260" t="s">
        <v>16672</v>
      </c>
      <c r="L587" s="259" t="s">
        <v>1308</v>
      </c>
      <c r="M587" s="260" t="s">
        <v>10515</v>
      </c>
      <c r="N587" s="260" t="s">
        <v>6866</v>
      </c>
      <c r="O587" s="266" t="str">
        <f t="shared" ca="1" si="24"/>
        <v>0 tahun, 4 bulan, 7 hari</v>
      </c>
      <c r="P587" s="331">
        <f t="shared" ca="1" si="25"/>
        <v>129</v>
      </c>
    </row>
    <row r="588" spans="1:16" ht="40.799999999999997" x14ac:dyDescent="0.7">
      <c r="A588" s="259">
        <v>587</v>
      </c>
      <c r="B588" s="269" t="s">
        <v>14096</v>
      </c>
      <c r="C588" s="261">
        <v>46175</v>
      </c>
      <c r="D588" s="262" t="s">
        <v>39</v>
      </c>
      <c r="E588" s="281" t="s">
        <v>14135</v>
      </c>
      <c r="F588" s="264"/>
      <c r="G588" s="263"/>
      <c r="H588" s="260" t="s">
        <v>5508</v>
      </c>
      <c r="I588" s="260" t="s">
        <v>5989</v>
      </c>
      <c r="J588" s="260" t="s">
        <v>12614</v>
      </c>
      <c r="K588" s="260" t="s">
        <v>16672</v>
      </c>
      <c r="L588" s="259" t="s">
        <v>1308</v>
      </c>
      <c r="M588" s="260" t="s">
        <v>11545</v>
      </c>
      <c r="N588" s="260" t="s">
        <v>10506</v>
      </c>
      <c r="O588" s="266" t="str">
        <f t="shared" ca="1" si="24"/>
        <v>0 tahun, 4 bulan, 7 hari</v>
      </c>
      <c r="P588" s="331">
        <f t="shared" ca="1" si="25"/>
        <v>129</v>
      </c>
    </row>
    <row r="589" spans="1:16" x14ac:dyDescent="0.7">
      <c r="A589" s="259">
        <v>588</v>
      </c>
      <c r="B589" s="269" t="s">
        <v>14097</v>
      </c>
      <c r="C589" s="261">
        <v>46175</v>
      </c>
      <c r="D589" s="262" t="s">
        <v>39</v>
      </c>
      <c r="E589" s="281" t="s">
        <v>14136</v>
      </c>
      <c r="F589" s="264"/>
      <c r="G589" s="263"/>
      <c r="H589" s="260" t="s">
        <v>5508</v>
      </c>
      <c r="I589" s="260" t="s">
        <v>3191</v>
      </c>
      <c r="J589" s="260" t="s">
        <v>12614</v>
      </c>
      <c r="K589" s="260" t="s">
        <v>16672</v>
      </c>
      <c r="L589" s="259" t="s">
        <v>1308</v>
      </c>
      <c r="M589" s="260" t="s">
        <v>10515</v>
      </c>
      <c r="N589" s="260" t="s">
        <v>6866</v>
      </c>
      <c r="O589" s="266" t="str">
        <f t="shared" ca="1" si="24"/>
        <v>0 tahun, 4 bulan, 7 hari</v>
      </c>
      <c r="P589" s="331">
        <f t="shared" ca="1" si="25"/>
        <v>129</v>
      </c>
    </row>
    <row r="590" spans="1:16" ht="61.2" x14ac:dyDescent="0.7">
      <c r="A590" s="259">
        <v>589</v>
      </c>
      <c r="B590" s="269" t="s">
        <v>14098</v>
      </c>
      <c r="C590" s="261">
        <v>46175</v>
      </c>
      <c r="D590" s="262" t="s">
        <v>39</v>
      </c>
      <c r="E590" s="281" t="s">
        <v>14137</v>
      </c>
      <c r="F590" s="264"/>
      <c r="G590" s="263"/>
      <c r="H590" s="260" t="s">
        <v>5508</v>
      </c>
      <c r="I590" s="260" t="s">
        <v>5989</v>
      </c>
      <c r="J590" s="260" t="s">
        <v>9844</v>
      </c>
      <c r="K590" s="264" t="s">
        <v>16672</v>
      </c>
      <c r="L590" s="259" t="s">
        <v>1308</v>
      </c>
      <c r="M590" s="259" t="s">
        <v>10720</v>
      </c>
      <c r="N590" s="260" t="s">
        <v>1071</v>
      </c>
      <c r="O590" s="266" t="str">
        <f t="shared" ca="1" si="24"/>
        <v>0 tahun, 4 bulan, 7 hari</v>
      </c>
      <c r="P590" s="331">
        <f t="shared" ca="1" si="25"/>
        <v>129</v>
      </c>
    </row>
    <row r="591" spans="1:16" x14ac:dyDescent="0.7">
      <c r="A591" s="259">
        <v>590</v>
      </c>
      <c r="B591" s="269" t="s">
        <v>14099</v>
      </c>
      <c r="C591" s="261">
        <v>46175</v>
      </c>
      <c r="D591" s="262" t="s">
        <v>39</v>
      </c>
      <c r="E591" s="281" t="s">
        <v>14138</v>
      </c>
      <c r="F591" s="264"/>
      <c r="G591" s="263"/>
      <c r="H591" s="260" t="s">
        <v>5508</v>
      </c>
      <c r="I591" s="260" t="s">
        <v>5989</v>
      </c>
      <c r="J591" s="260" t="s">
        <v>9844</v>
      </c>
      <c r="K591" s="264" t="s">
        <v>16672</v>
      </c>
      <c r="L591" s="315" t="s">
        <v>1305</v>
      </c>
      <c r="M591" s="259" t="s">
        <v>10720</v>
      </c>
      <c r="N591" s="260" t="s">
        <v>1071</v>
      </c>
      <c r="O591" s="266" t="str">
        <f t="shared" ca="1" si="24"/>
        <v>0 tahun, 4 bulan, 7 hari</v>
      </c>
      <c r="P591" s="331">
        <f t="shared" ca="1" si="25"/>
        <v>129</v>
      </c>
    </row>
    <row r="592" spans="1:16" ht="40.799999999999997" x14ac:dyDescent="0.7">
      <c r="A592" s="259">
        <v>591</v>
      </c>
      <c r="B592" s="269" t="s">
        <v>14100</v>
      </c>
      <c r="C592" s="261">
        <v>46176</v>
      </c>
      <c r="D592" s="262" t="s">
        <v>6928</v>
      </c>
      <c r="E592" s="281" t="s">
        <v>14139</v>
      </c>
      <c r="F592" s="264"/>
      <c r="G592" s="263"/>
      <c r="H592" s="260" t="s">
        <v>5508</v>
      </c>
      <c r="I592" s="260" t="s">
        <v>5989</v>
      </c>
      <c r="J592" s="260" t="s">
        <v>12614</v>
      </c>
      <c r="K592" s="260" t="s">
        <v>16672</v>
      </c>
      <c r="L592" s="315" t="s">
        <v>1305</v>
      </c>
      <c r="M592" s="260" t="s">
        <v>10720</v>
      </c>
      <c r="N592" s="260" t="s">
        <v>1071</v>
      </c>
      <c r="O592" s="266" t="str">
        <f t="shared" ca="1" si="24"/>
        <v>0 tahun, 4 bulan, 6 hari</v>
      </c>
      <c r="P592" s="331">
        <f t="shared" ref="P592:P604" ca="1" si="26">TODAY()-C592</f>
        <v>128</v>
      </c>
    </row>
    <row r="593" spans="1:16" x14ac:dyDescent="0.7">
      <c r="A593" s="259">
        <v>592</v>
      </c>
      <c r="B593" s="269" t="s">
        <v>14101</v>
      </c>
      <c r="C593" s="261">
        <v>46176</v>
      </c>
      <c r="D593" s="262" t="s">
        <v>39</v>
      </c>
      <c r="E593" s="281" t="s">
        <v>14140</v>
      </c>
      <c r="F593" s="264"/>
      <c r="G593" s="263"/>
      <c r="H593" s="260" t="s">
        <v>5508</v>
      </c>
      <c r="I593" s="260" t="s">
        <v>8242</v>
      </c>
      <c r="J593" s="260" t="s">
        <v>12850</v>
      </c>
      <c r="K593" s="260" t="s">
        <v>16672</v>
      </c>
      <c r="L593" s="259" t="s">
        <v>1308</v>
      </c>
      <c r="M593" s="260" t="s">
        <v>1080</v>
      </c>
      <c r="N593" s="260" t="s">
        <v>9788</v>
      </c>
      <c r="O593" s="266" t="str">
        <f t="shared" ref="O593:O604" ca="1" si="27">DATEDIF(C593,$R$1,"Y")&amp;" tahun, "&amp;DATEDIF(C593,$R$1,"YM")&amp;" bulan, "&amp;DATEDIF(C593,$R$1,"MD")&amp;" hari"</f>
        <v>0 tahun, 4 bulan, 6 hari</v>
      </c>
      <c r="P593" s="331">
        <f t="shared" ca="1" si="26"/>
        <v>128</v>
      </c>
    </row>
    <row r="594" spans="1:16" x14ac:dyDescent="0.7">
      <c r="A594" s="259">
        <v>593</v>
      </c>
      <c r="B594" s="269" t="s">
        <v>14102</v>
      </c>
      <c r="C594" s="261">
        <v>46176</v>
      </c>
      <c r="D594" s="262" t="s">
        <v>39</v>
      </c>
      <c r="E594" s="281" t="s">
        <v>14141</v>
      </c>
      <c r="F594" s="264"/>
      <c r="G594" s="263"/>
      <c r="H594" s="260" t="s">
        <v>1079</v>
      </c>
      <c r="I594" s="260" t="s">
        <v>7756</v>
      </c>
      <c r="J594" s="260" t="s">
        <v>12621</v>
      </c>
      <c r="K594" s="260" t="s">
        <v>16672</v>
      </c>
      <c r="L594" s="259" t="s">
        <v>1184</v>
      </c>
      <c r="M594" s="260" t="s">
        <v>1080</v>
      </c>
      <c r="N594" s="260" t="s">
        <v>9788</v>
      </c>
      <c r="O594" s="266" t="str">
        <f t="shared" ca="1" si="27"/>
        <v>0 tahun, 4 bulan, 6 hari</v>
      </c>
      <c r="P594" s="331">
        <f t="shared" ca="1" si="26"/>
        <v>128</v>
      </c>
    </row>
    <row r="595" spans="1:16" x14ac:dyDescent="0.7">
      <c r="A595" s="259">
        <v>594</v>
      </c>
      <c r="B595" s="269" t="s">
        <v>14103</v>
      </c>
      <c r="C595" s="261">
        <v>46176</v>
      </c>
      <c r="D595" s="262" t="s">
        <v>39</v>
      </c>
      <c r="E595" s="281" t="s">
        <v>14142</v>
      </c>
      <c r="F595" s="264"/>
      <c r="G595" s="263"/>
      <c r="H595" s="260" t="s">
        <v>1079</v>
      </c>
      <c r="I595" s="260" t="s">
        <v>7756</v>
      </c>
      <c r="J595" s="260" t="s">
        <v>12621</v>
      </c>
      <c r="K595" s="260" t="s">
        <v>16672</v>
      </c>
      <c r="L595" s="259" t="s">
        <v>1184</v>
      </c>
      <c r="M595" s="260" t="s">
        <v>1080</v>
      </c>
      <c r="N595" s="260" t="s">
        <v>9788</v>
      </c>
      <c r="O595" s="266" t="str">
        <f t="shared" ca="1" si="27"/>
        <v>0 tahun, 4 bulan, 6 hari</v>
      </c>
      <c r="P595" s="331">
        <f t="shared" ca="1" si="26"/>
        <v>128</v>
      </c>
    </row>
    <row r="596" spans="1:16" x14ac:dyDescent="0.7">
      <c r="A596" s="259">
        <v>595</v>
      </c>
      <c r="B596" s="269" t="s">
        <v>14104</v>
      </c>
      <c r="C596" s="261">
        <v>46176</v>
      </c>
      <c r="D596" s="262" t="s">
        <v>39</v>
      </c>
      <c r="E596" s="281" t="s">
        <v>14143</v>
      </c>
      <c r="F596" s="264"/>
      <c r="G596" s="263"/>
      <c r="H596" s="260" t="s">
        <v>5508</v>
      </c>
      <c r="I596" s="260" t="s">
        <v>5508</v>
      </c>
      <c r="J596" s="326" t="s">
        <v>12603</v>
      </c>
      <c r="K596" s="260" t="s">
        <v>16672</v>
      </c>
      <c r="L596" s="259" t="s">
        <v>1308</v>
      </c>
      <c r="M596" s="260" t="s">
        <v>1175</v>
      </c>
      <c r="N596" s="260" t="s">
        <v>1176</v>
      </c>
      <c r="O596" s="266" t="str">
        <f t="shared" ca="1" si="27"/>
        <v>0 tahun, 4 bulan, 6 hari</v>
      </c>
      <c r="P596" s="331">
        <f t="shared" ca="1" si="26"/>
        <v>128</v>
      </c>
    </row>
    <row r="597" spans="1:16" ht="61.2" x14ac:dyDescent="0.7">
      <c r="A597" s="259">
        <v>596</v>
      </c>
      <c r="B597" s="269" t="s">
        <v>14105</v>
      </c>
      <c r="C597" s="261">
        <v>46176</v>
      </c>
      <c r="D597" s="262" t="s">
        <v>39</v>
      </c>
      <c r="E597" s="281" t="s">
        <v>14144</v>
      </c>
      <c r="F597" s="264"/>
      <c r="G597" s="263"/>
      <c r="H597" s="260" t="s">
        <v>5508</v>
      </c>
      <c r="I597" s="260" t="s">
        <v>5989</v>
      </c>
      <c r="J597" s="260" t="s">
        <v>9844</v>
      </c>
      <c r="K597" s="264" t="s">
        <v>16672</v>
      </c>
      <c r="L597" s="259" t="s">
        <v>1308</v>
      </c>
      <c r="M597" s="259" t="s">
        <v>10720</v>
      </c>
      <c r="N597" s="260" t="s">
        <v>1071</v>
      </c>
      <c r="O597" s="266" t="str">
        <f t="shared" ca="1" si="27"/>
        <v>0 tahun, 4 bulan, 6 hari</v>
      </c>
      <c r="P597" s="331">
        <f t="shared" ca="1" si="26"/>
        <v>128</v>
      </c>
    </row>
    <row r="598" spans="1:16" ht="40.799999999999997" x14ac:dyDescent="0.7">
      <c r="A598" s="259">
        <v>597</v>
      </c>
      <c r="B598" s="269" t="s">
        <v>14106</v>
      </c>
      <c r="C598" s="261">
        <v>46176</v>
      </c>
      <c r="D598" s="262" t="s">
        <v>39</v>
      </c>
      <c r="E598" s="281" t="s">
        <v>14145</v>
      </c>
      <c r="F598" s="264"/>
      <c r="G598" s="263"/>
      <c r="H598" s="260" t="s">
        <v>5508</v>
      </c>
      <c r="I598" s="260" t="s">
        <v>8242</v>
      </c>
      <c r="J598" s="260" t="s">
        <v>13323</v>
      </c>
      <c r="K598" s="260" t="s">
        <v>16672</v>
      </c>
      <c r="L598" s="259" t="s">
        <v>1308</v>
      </c>
      <c r="M598" s="260" t="s">
        <v>10661</v>
      </c>
      <c r="N598" s="259" t="s">
        <v>15552</v>
      </c>
      <c r="O598" s="266" t="str">
        <f t="shared" ca="1" si="27"/>
        <v>0 tahun, 4 bulan, 6 hari</v>
      </c>
      <c r="P598" s="331">
        <f t="shared" ca="1" si="26"/>
        <v>128</v>
      </c>
    </row>
    <row r="599" spans="1:16" ht="40.799999999999997" x14ac:dyDescent="0.7">
      <c r="A599" s="259">
        <v>598</v>
      </c>
      <c r="B599" s="269" t="s">
        <v>14107</v>
      </c>
      <c r="C599" s="261">
        <v>46177</v>
      </c>
      <c r="D599" s="262" t="s">
        <v>39</v>
      </c>
      <c r="E599" s="281" t="s">
        <v>13526</v>
      </c>
      <c r="F599" s="264"/>
      <c r="G599" s="263"/>
      <c r="H599" s="260" t="s">
        <v>5508</v>
      </c>
      <c r="I599" s="260" t="s">
        <v>5989</v>
      </c>
      <c r="J599" s="260" t="s">
        <v>9844</v>
      </c>
      <c r="K599" s="264" t="s">
        <v>16672</v>
      </c>
      <c r="L599" s="259" t="s">
        <v>1308</v>
      </c>
      <c r="M599" s="259" t="s">
        <v>10720</v>
      </c>
      <c r="N599" s="260" t="s">
        <v>1071</v>
      </c>
      <c r="O599" s="266" t="str">
        <f t="shared" ca="1" si="27"/>
        <v>0 tahun, 4 bulan, 5 hari</v>
      </c>
      <c r="P599" s="331">
        <f t="shared" ca="1" si="26"/>
        <v>127</v>
      </c>
    </row>
    <row r="600" spans="1:16" ht="61.2" x14ac:dyDescent="0.7">
      <c r="A600" s="259">
        <v>599</v>
      </c>
      <c r="B600" s="269" t="s">
        <v>14108</v>
      </c>
      <c r="C600" s="261">
        <v>46177</v>
      </c>
      <c r="D600" s="262" t="s">
        <v>12904</v>
      </c>
      <c r="E600" s="281" t="s">
        <v>14146</v>
      </c>
      <c r="F600" s="264"/>
      <c r="G600" s="263"/>
      <c r="H600" s="260" t="s">
        <v>5508</v>
      </c>
      <c r="I600" s="260" t="s">
        <v>5989</v>
      </c>
      <c r="J600" s="260" t="s">
        <v>9844</v>
      </c>
      <c r="K600" s="264" t="s">
        <v>16672</v>
      </c>
      <c r="L600" s="259" t="s">
        <v>1308</v>
      </c>
      <c r="M600" s="259" t="s">
        <v>10720</v>
      </c>
      <c r="N600" s="260" t="s">
        <v>1071</v>
      </c>
      <c r="O600" s="266" t="str">
        <f t="shared" ca="1" si="27"/>
        <v>0 tahun, 4 bulan, 5 hari</v>
      </c>
      <c r="P600" s="331">
        <f t="shared" ca="1" si="26"/>
        <v>127</v>
      </c>
    </row>
    <row r="601" spans="1:16" ht="40.799999999999997" x14ac:dyDescent="0.7">
      <c r="A601" s="259">
        <v>600</v>
      </c>
      <c r="B601" s="269" t="s">
        <v>14109</v>
      </c>
      <c r="C601" s="261">
        <v>46177</v>
      </c>
      <c r="D601" s="262" t="s">
        <v>39</v>
      </c>
      <c r="E601" s="281" t="s">
        <v>14147</v>
      </c>
      <c r="F601" s="264"/>
      <c r="G601" s="263"/>
      <c r="H601" s="260" t="s">
        <v>1079</v>
      </c>
      <c r="I601" s="260" t="s">
        <v>7756</v>
      </c>
      <c r="J601" s="260" t="s">
        <v>12608</v>
      </c>
      <c r="K601" s="260" t="s">
        <v>16672</v>
      </c>
      <c r="L601" s="315" t="s">
        <v>1305</v>
      </c>
      <c r="M601" s="260" t="s">
        <v>1079</v>
      </c>
      <c r="N601" s="260" t="s">
        <v>1172</v>
      </c>
      <c r="O601" s="266" t="str">
        <f t="shared" ca="1" si="27"/>
        <v>0 tahun, 4 bulan, 5 hari</v>
      </c>
      <c r="P601" s="331">
        <f t="shared" ca="1" si="26"/>
        <v>127</v>
      </c>
    </row>
    <row r="602" spans="1:16" ht="102" x14ac:dyDescent="0.7">
      <c r="A602" s="259">
        <v>601</v>
      </c>
      <c r="B602" s="269" t="s">
        <v>14110</v>
      </c>
      <c r="C602" s="261">
        <v>46177</v>
      </c>
      <c r="D602" s="262" t="s">
        <v>39</v>
      </c>
      <c r="E602" s="281" t="s">
        <v>14148</v>
      </c>
      <c r="F602" s="264"/>
      <c r="G602" s="263" t="s">
        <v>17008</v>
      </c>
      <c r="H602" s="260" t="s">
        <v>1079</v>
      </c>
      <c r="I602" s="260" t="s">
        <v>7397</v>
      </c>
      <c r="J602" s="260" t="s">
        <v>12608</v>
      </c>
      <c r="K602" s="260" t="s">
        <v>16672</v>
      </c>
      <c r="L602" s="259" t="s">
        <v>1308</v>
      </c>
      <c r="M602" s="260" t="s">
        <v>1079</v>
      </c>
      <c r="N602" s="260" t="s">
        <v>5498</v>
      </c>
      <c r="O602" s="266" t="str">
        <f t="shared" ca="1" si="27"/>
        <v>0 tahun, 4 bulan, 5 hari</v>
      </c>
      <c r="P602" s="331">
        <f t="shared" ca="1" si="26"/>
        <v>127</v>
      </c>
    </row>
    <row r="603" spans="1:16" ht="40.799999999999997" x14ac:dyDescent="0.7">
      <c r="A603" s="259">
        <v>602</v>
      </c>
      <c r="B603" s="269" t="s">
        <v>14111</v>
      </c>
      <c r="C603" s="261">
        <v>46177</v>
      </c>
      <c r="D603" s="262" t="s">
        <v>39</v>
      </c>
      <c r="E603" s="281" t="s">
        <v>14149</v>
      </c>
      <c r="F603" s="264"/>
      <c r="G603" s="263"/>
      <c r="H603" s="260" t="s">
        <v>5508</v>
      </c>
      <c r="I603" s="260" t="s">
        <v>5990</v>
      </c>
      <c r="J603" s="260" t="s">
        <v>12613</v>
      </c>
      <c r="K603" s="260" t="s">
        <v>16672</v>
      </c>
      <c r="L603" s="259" t="s">
        <v>1308</v>
      </c>
      <c r="M603" s="260" t="s">
        <v>11545</v>
      </c>
      <c r="N603" s="260" t="s">
        <v>13350</v>
      </c>
      <c r="O603" s="266" t="str">
        <f t="shared" ca="1" si="27"/>
        <v>0 tahun, 4 bulan, 5 hari</v>
      </c>
      <c r="P603" s="331">
        <f t="shared" ca="1" si="26"/>
        <v>127</v>
      </c>
    </row>
    <row r="604" spans="1:16" ht="61.2" x14ac:dyDescent="0.7">
      <c r="A604" s="259">
        <v>603</v>
      </c>
      <c r="B604" s="269" t="s">
        <v>14112</v>
      </c>
      <c r="C604" s="261">
        <v>46177</v>
      </c>
      <c r="D604" s="262" t="s">
        <v>39</v>
      </c>
      <c r="E604" s="281" t="s">
        <v>14150</v>
      </c>
      <c r="F604" s="264"/>
      <c r="G604" s="263"/>
      <c r="H604" s="260" t="s">
        <v>5508</v>
      </c>
      <c r="I604" s="260" t="s">
        <v>5989</v>
      </c>
      <c r="J604" s="260" t="s">
        <v>9844</v>
      </c>
      <c r="K604" s="264" t="s">
        <v>16672</v>
      </c>
      <c r="L604" s="259" t="s">
        <v>1308</v>
      </c>
      <c r="M604" s="259" t="s">
        <v>10720</v>
      </c>
      <c r="N604" s="260" t="s">
        <v>1071</v>
      </c>
      <c r="O604" s="266" t="str">
        <f t="shared" ca="1" si="27"/>
        <v>0 tahun, 4 bulan, 5 hari</v>
      </c>
      <c r="P604" s="331">
        <f t="shared" ca="1" si="26"/>
        <v>127</v>
      </c>
    </row>
    <row r="605" spans="1:16" x14ac:dyDescent="0.7">
      <c r="A605" s="259">
        <v>604</v>
      </c>
      <c r="B605" s="269" t="s">
        <v>14113</v>
      </c>
      <c r="C605" s="261">
        <v>46178</v>
      </c>
      <c r="D605" s="262" t="s">
        <v>39</v>
      </c>
      <c r="E605" s="281" t="s">
        <v>14151</v>
      </c>
      <c r="F605" s="264"/>
      <c r="G605" s="263"/>
      <c r="H605" s="260" t="s">
        <v>5508</v>
      </c>
      <c r="I605" s="260" t="s">
        <v>5508</v>
      </c>
      <c r="J605" s="260" t="s">
        <v>12601</v>
      </c>
      <c r="K605" s="260" t="s">
        <v>16672</v>
      </c>
      <c r="L605" s="259" t="s">
        <v>1308</v>
      </c>
      <c r="M605" s="260" t="s">
        <v>1167</v>
      </c>
      <c r="N605" s="260" t="s">
        <v>1163</v>
      </c>
      <c r="O605" s="266" t="str">
        <f t="shared" ref="O605:O667" ca="1" si="28">DATEDIF(C605,$R$1,"Y")&amp;" tahun, "&amp;DATEDIF(C605,$R$1,"YM")&amp;" bulan, "&amp;DATEDIF(C605,$R$1,"MD")&amp;" hari"</f>
        <v>0 tahun, 4 bulan, 4 hari</v>
      </c>
      <c r="P605" s="331">
        <f t="shared" ref="P605:P667" ca="1" si="29">TODAY()-C605</f>
        <v>126</v>
      </c>
    </row>
    <row r="606" spans="1:16" ht="81.599999999999994" x14ac:dyDescent="0.7">
      <c r="A606" s="259">
        <v>605</v>
      </c>
      <c r="B606" s="269" t="s">
        <v>14114</v>
      </c>
      <c r="C606" s="261">
        <v>46178</v>
      </c>
      <c r="D606" s="262" t="s">
        <v>12904</v>
      </c>
      <c r="E606" s="281" t="s">
        <v>14152</v>
      </c>
      <c r="F606" s="264"/>
      <c r="G606" s="263" t="s">
        <v>17009</v>
      </c>
      <c r="H606" s="260" t="s">
        <v>5508</v>
      </c>
      <c r="I606" s="260" t="s">
        <v>5989</v>
      </c>
      <c r="J606" s="260" t="s">
        <v>9844</v>
      </c>
      <c r="K606" s="264" t="s">
        <v>16672</v>
      </c>
      <c r="L606" s="259" t="s">
        <v>1308</v>
      </c>
      <c r="M606" s="259" t="s">
        <v>10720</v>
      </c>
      <c r="N606" s="260" t="s">
        <v>1071</v>
      </c>
      <c r="O606" s="266" t="str">
        <f t="shared" ca="1" si="28"/>
        <v>0 tahun, 4 bulan, 4 hari</v>
      </c>
      <c r="P606" s="331">
        <f t="shared" ca="1" si="29"/>
        <v>126</v>
      </c>
    </row>
    <row r="607" spans="1:16" ht="61.2" x14ac:dyDescent="0.7">
      <c r="A607" s="259">
        <v>606</v>
      </c>
      <c r="B607" s="269" t="s">
        <v>14115</v>
      </c>
      <c r="C607" s="261">
        <v>46178</v>
      </c>
      <c r="D607" s="262" t="s">
        <v>14131</v>
      </c>
      <c r="E607" s="281" t="s">
        <v>14153</v>
      </c>
      <c r="F607" s="264"/>
      <c r="G607" s="263"/>
      <c r="H607" s="260" t="s">
        <v>5508</v>
      </c>
      <c r="I607" s="260" t="s">
        <v>5989</v>
      </c>
      <c r="J607" s="260" t="s">
        <v>3188</v>
      </c>
      <c r="K607" s="260" t="s">
        <v>16672</v>
      </c>
      <c r="L607" s="259" t="s">
        <v>1308</v>
      </c>
      <c r="M607" s="260" t="s">
        <v>1170</v>
      </c>
      <c r="N607" s="260" t="s">
        <v>13443</v>
      </c>
      <c r="O607" s="266" t="str">
        <f t="shared" ca="1" si="28"/>
        <v>0 tahun, 4 bulan, 4 hari</v>
      </c>
      <c r="P607" s="331">
        <f t="shared" ca="1" si="29"/>
        <v>126</v>
      </c>
    </row>
    <row r="608" spans="1:16" ht="61.2" x14ac:dyDescent="0.7">
      <c r="A608" s="259">
        <v>607</v>
      </c>
      <c r="B608" s="269" t="s">
        <v>14116</v>
      </c>
      <c r="C608" s="261">
        <v>46178</v>
      </c>
      <c r="D608" s="262" t="s">
        <v>39</v>
      </c>
      <c r="E608" s="281" t="s">
        <v>14154</v>
      </c>
      <c r="F608" s="264"/>
      <c r="G608" s="263"/>
      <c r="H608" s="260" t="s">
        <v>5508</v>
      </c>
      <c r="I608" s="260" t="s">
        <v>5989</v>
      </c>
      <c r="J608" s="260" t="s">
        <v>9844</v>
      </c>
      <c r="K608" s="264" t="s">
        <v>16672</v>
      </c>
      <c r="L608" s="259" t="s">
        <v>1308</v>
      </c>
      <c r="M608" s="259" t="s">
        <v>10720</v>
      </c>
      <c r="N608" s="260" t="s">
        <v>1071</v>
      </c>
      <c r="O608" s="266" t="str">
        <f t="shared" ca="1" si="28"/>
        <v>0 tahun, 4 bulan, 4 hari</v>
      </c>
      <c r="P608" s="331">
        <f t="shared" ca="1" si="29"/>
        <v>126</v>
      </c>
    </row>
    <row r="609" spans="1:16" ht="40.799999999999997" x14ac:dyDescent="0.7">
      <c r="A609" s="259">
        <v>608</v>
      </c>
      <c r="B609" s="269" t="s">
        <v>14156</v>
      </c>
      <c r="C609" s="261">
        <v>46180</v>
      </c>
      <c r="D609" s="262" t="s">
        <v>39</v>
      </c>
      <c r="E609" s="281" t="s">
        <v>14206</v>
      </c>
      <c r="F609" s="264"/>
      <c r="G609" s="263" t="s">
        <v>15404</v>
      </c>
      <c r="H609" s="260" t="s">
        <v>5508</v>
      </c>
      <c r="I609" s="260" t="s">
        <v>3191</v>
      </c>
      <c r="J609" s="260" t="s">
        <v>12614</v>
      </c>
      <c r="K609" s="260" t="s">
        <v>16672</v>
      </c>
      <c r="L609" s="260" t="s">
        <v>1184</v>
      </c>
      <c r="M609" s="260" t="s">
        <v>10515</v>
      </c>
      <c r="N609" s="260" t="s">
        <v>13715</v>
      </c>
      <c r="O609" s="266" t="str">
        <f t="shared" ca="1" si="28"/>
        <v>0 tahun, 4 bulan, 2 hari</v>
      </c>
      <c r="P609" s="331">
        <f t="shared" ca="1" si="29"/>
        <v>124</v>
      </c>
    </row>
    <row r="610" spans="1:16" ht="61.2" x14ac:dyDescent="0.7">
      <c r="A610" s="259">
        <v>609</v>
      </c>
      <c r="B610" s="269" t="s">
        <v>14157</v>
      </c>
      <c r="C610" s="261">
        <v>46180</v>
      </c>
      <c r="D610" s="262" t="s">
        <v>39</v>
      </c>
      <c r="E610" s="281" t="s">
        <v>14207</v>
      </c>
      <c r="F610" s="264"/>
      <c r="G610" s="263"/>
      <c r="H610" s="260" t="s">
        <v>5508</v>
      </c>
      <c r="I610" s="260" t="s">
        <v>7397</v>
      </c>
      <c r="J610" s="260" t="s">
        <v>12614</v>
      </c>
      <c r="K610" s="260" t="s">
        <v>16672</v>
      </c>
      <c r="L610" s="259" t="s">
        <v>1308</v>
      </c>
      <c r="M610" s="260" t="s">
        <v>10515</v>
      </c>
      <c r="N610" s="260" t="s">
        <v>13715</v>
      </c>
      <c r="O610" s="266" t="str">
        <f t="shared" ca="1" si="28"/>
        <v>0 tahun, 4 bulan, 2 hari</v>
      </c>
      <c r="P610" s="331">
        <f t="shared" ca="1" si="29"/>
        <v>124</v>
      </c>
    </row>
    <row r="611" spans="1:16" ht="61.2" x14ac:dyDescent="0.7">
      <c r="A611" s="259">
        <v>610</v>
      </c>
      <c r="B611" s="269" t="s">
        <v>14158</v>
      </c>
      <c r="C611" s="261">
        <v>46181</v>
      </c>
      <c r="D611" s="262" t="s">
        <v>39</v>
      </c>
      <c r="E611" s="281" t="s">
        <v>14208</v>
      </c>
      <c r="F611" s="264"/>
      <c r="G611" s="263" t="s">
        <v>15405</v>
      </c>
      <c r="H611" s="260" t="s">
        <v>5508</v>
      </c>
      <c r="I611" s="260" t="s">
        <v>5508</v>
      </c>
      <c r="J611" s="260" t="s">
        <v>12621</v>
      </c>
      <c r="K611" s="260" t="s">
        <v>16672</v>
      </c>
      <c r="L611" s="259" t="s">
        <v>1308</v>
      </c>
      <c r="M611" s="260" t="s">
        <v>1072</v>
      </c>
      <c r="N611" s="260" t="s">
        <v>1191</v>
      </c>
      <c r="O611" s="266" t="str">
        <f t="shared" ca="1" si="28"/>
        <v>0 tahun, 4 bulan, 1 hari</v>
      </c>
      <c r="P611" s="331">
        <f t="shared" ca="1" si="29"/>
        <v>123</v>
      </c>
    </row>
    <row r="612" spans="1:16" ht="40.799999999999997" x14ac:dyDescent="0.7">
      <c r="A612" s="259">
        <v>611</v>
      </c>
      <c r="B612" s="269" t="s">
        <v>14159</v>
      </c>
      <c r="C612" s="261">
        <v>46181</v>
      </c>
      <c r="D612" s="262" t="s">
        <v>39</v>
      </c>
      <c r="E612" s="281" t="s">
        <v>14209</v>
      </c>
      <c r="F612" s="264"/>
      <c r="G612" s="263"/>
      <c r="H612" s="260" t="s">
        <v>1079</v>
      </c>
      <c r="I612" s="260" t="s">
        <v>7756</v>
      </c>
      <c r="J612" s="260" t="s">
        <v>12621</v>
      </c>
      <c r="K612" s="260" t="s">
        <v>16672</v>
      </c>
      <c r="L612" s="259" t="s">
        <v>1308</v>
      </c>
      <c r="M612" s="260" t="s">
        <v>1072</v>
      </c>
      <c r="N612" s="260" t="s">
        <v>1191</v>
      </c>
      <c r="O612" s="266" t="str">
        <f t="shared" ca="1" si="28"/>
        <v>0 tahun, 4 bulan, 1 hari</v>
      </c>
      <c r="P612" s="331">
        <f t="shared" ca="1" si="29"/>
        <v>123</v>
      </c>
    </row>
    <row r="613" spans="1:16" ht="40.799999999999997" x14ac:dyDescent="0.7">
      <c r="A613" s="259">
        <v>612</v>
      </c>
      <c r="B613" s="269" t="s">
        <v>14160</v>
      </c>
      <c r="C613" s="261">
        <v>46181</v>
      </c>
      <c r="D613" s="262" t="s">
        <v>39</v>
      </c>
      <c r="E613" s="281" t="s">
        <v>14210</v>
      </c>
      <c r="F613" s="264"/>
      <c r="G613" s="263"/>
      <c r="H613" s="260" t="s">
        <v>5508</v>
      </c>
      <c r="I613" s="260" t="s">
        <v>5989</v>
      </c>
      <c r="J613" s="260" t="s">
        <v>12852</v>
      </c>
      <c r="K613" s="260" t="s">
        <v>16672</v>
      </c>
      <c r="L613" s="259" t="s">
        <v>1308</v>
      </c>
      <c r="M613" s="260" t="s">
        <v>1080</v>
      </c>
      <c r="N613" s="260" t="s">
        <v>9788</v>
      </c>
      <c r="O613" s="266" t="str">
        <f t="shared" ca="1" si="28"/>
        <v>0 tahun, 4 bulan, 1 hari</v>
      </c>
      <c r="P613" s="331">
        <f t="shared" ca="1" si="29"/>
        <v>123</v>
      </c>
    </row>
    <row r="614" spans="1:16" x14ac:dyDescent="0.7">
      <c r="A614" s="259">
        <v>613</v>
      </c>
      <c r="B614" s="269" t="s">
        <v>14161</v>
      </c>
      <c r="C614" s="261">
        <v>46181</v>
      </c>
      <c r="D614" s="262" t="s">
        <v>39</v>
      </c>
      <c r="E614" s="281" t="s">
        <v>14211</v>
      </c>
      <c r="F614" s="264"/>
      <c r="G614" s="263"/>
      <c r="H614" s="260" t="s">
        <v>1079</v>
      </c>
      <c r="I614" s="260" t="s">
        <v>7756</v>
      </c>
      <c r="J614" s="326" t="s">
        <v>12603</v>
      </c>
      <c r="K614" s="260" t="s">
        <v>16672</v>
      </c>
      <c r="L614" s="259" t="s">
        <v>1308</v>
      </c>
      <c r="M614" s="260" t="s">
        <v>1168</v>
      </c>
      <c r="N614" s="260" t="s">
        <v>4425</v>
      </c>
      <c r="O614" s="266" t="str">
        <f t="shared" ca="1" si="28"/>
        <v>0 tahun, 4 bulan, 1 hari</v>
      </c>
      <c r="P614" s="331">
        <f t="shared" ca="1" si="29"/>
        <v>123</v>
      </c>
    </row>
    <row r="615" spans="1:16" ht="40.799999999999997" x14ac:dyDescent="0.7">
      <c r="A615" s="259">
        <v>614</v>
      </c>
      <c r="B615" s="269" t="s">
        <v>14162</v>
      </c>
      <c r="C615" s="261">
        <v>46181</v>
      </c>
      <c r="D615" s="262" t="s">
        <v>39</v>
      </c>
      <c r="E615" s="281" t="s">
        <v>14212</v>
      </c>
      <c r="F615" s="264"/>
      <c r="G615" s="263"/>
      <c r="H615" s="260" t="s">
        <v>5508</v>
      </c>
      <c r="I615" s="260" t="s">
        <v>7397</v>
      </c>
      <c r="J615" s="260" t="s">
        <v>13323</v>
      </c>
      <c r="K615" s="260" t="s">
        <v>16672</v>
      </c>
      <c r="L615" s="259" t="s">
        <v>1308</v>
      </c>
      <c r="M615" s="260" t="s">
        <v>10661</v>
      </c>
      <c r="N615" s="260" t="s">
        <v>3139</v>
      </c>
      <c r="O615" s="266" t="str">
        <f t="shared" ca="1" si="28"/>
        <v>0 tahun, 4 bulan, 1 hari</v>
      </c>
      <c r="P615" s="331">
        <f t="shared" ca="1" si="29"/>
        <v>123</v>
      </c>
    </row>
    <row r="616" spans="1:16" ht="81.599999999999994" x14ac:dyDescent="0.7">
      <c r="A616" s="259">
        <v>615</v>
      </c>
      <c r="B616" s="269" t="s">
        <v>14163</v>
      </c>
      <c r="C616" s="261">
        <v>46181</v>
      </c>
      <c r="D616" s="262" t="s">
        <v>39</v>
      </c>
      <c r="E616" s="281" t="s">
        <v>14213</v>
      </c>
      <c r="F616" s="264"/>
      <c r="G616" s="263" t="s">
        <v>15406</v>
      </c>
      <c r="H616" s="260" t="s">
        <v>5508</v>
      </c>
      <c r="I616" s="260" t="s">
        <v>5989</v>
      </c>
      <c r="J616" s="260" t="s">
        <v>1088</v>
      </c>
      <c r="K616" s="260" t="s">
        <v>16672</v>
      </c>
      <c r="L616" s="259" t="s">
        <v>1308</v>
      </c>
      <c r="M616" s="260" t="s">
        <v>1088</v>
      </c>
      <c r="N616" s="260" t="s">
        <v>1089</v>
      </c>
      <c r="O616" s="266" t="str">
        <f t="shared" ca="1" si="28"/>
        <v>0 tahun, 4 bulan, 1 hari</v>
      </c>
      <c r="P616" s="331">
        <f t="shared" ca="1" si="29"/>
        <v>123</v>
      </c>
    </row>
    <row r="617" spans="1:16" x14ac:dyDescent="0.7">
      <c r="A617" s="259">
        <v>616</v>
      </c>
      <c r="B617" s="269" t="s">
        <v>14164</v>
      </c>
      <c r="C617" s="261">
        <v>46181</v>
      </c>
      <c r="D617" s="262" t="s">
        <v>39</v>
      </c>
      <c r="E617" s="281" t="s">
        <v>14214</v>
      </c>
      <c r="F617" s="264"/>
      <c r="G617" s="263" t="s">
        <v>15407</v>
      </c>
      <c r="H617" s="260" t="s">
        <v>5508</v>
      </c>
      <c r="I617" s="260" t="s">
        <v>5989</v>
      </c>
      <c r="J617" s="260" t="s">
        <v>1088</v>
      </c>
      <c r="K617" s="260" t="s">
        <v>16672</v>
      </c>
      <c r="L617" s="259" t="s">
        <v>1308</v>
      </c>
      <c r="M617" s="260" t="s">
        <v>1088</v>
      </c>
      <c r="N617" s="260" t="s">
        <v>1089</v>
      </c>
      <c r="O617" s="266" t="str">
        <f t="shared" ca="1" si="28"/>
        <v>0 tahun, 4 bulan, 1 hari</v>
      </c>
      <c r="P617" s="331">
        <f t="shared" ca="1" si="29"/>
        <v>123</v>
      </c>
    </row>
    <row r="618" spans="1:16" ht="61.2" x14ac:dyDescent="0.7">
      <c r="A618" s="259">
        <v>617</v>
      </c>
      <c r="B618" s="269" t="s">
        <v>14165</v>
      </c>
      <c r="C618" s="261">
        <v>46181</v>
      </c>
      <c r="D618" s="262" t="s">
        <v>39</v>
      </c>
      <c r="E618" s="281" t="s">
        <v>14215</v>
      </c>
      <c r="F618" s="264"/>
      <c r="G618" s="263"/>
      <c r="H618" s="260" t="s">
        <v>5508</v>
      </c>
      <c r="I618" s="260" t="s">
        <v>5989</v>
      </c>
      <c r="J618" s="260" t="s">
        <v>9844</v>
      </c>
      <c r="K618" s="264" t="s">
        <v>16672</v>
      </c>
      <c r="L618" s="259" t="s">
        <v>1308</v>
      </c>
      <c r="M618" s="259" t="s">
        <v>10720</v>
      </c>
      <c r="N618" s="260" t="s">
        <v>1071</v>
      </c>
      <c r="O618" s="266" t="str">
        <f t="shared" ca="1" si="28"/>
        <v>0 tahun, 4 bulan, 1 hari</v>
      </c>
      <c r="P618" s="331">
        <f t="shared" ca="1" si="29"/>
        <v>123</v>
      </c>
    </row>
    <row r="619" spans="1:16" ht="40.799999999999997" x14ac:dyDescent="0.7">
      <c r="A619" s="259">
        <v>618</v>
      </c>
      <c r="B619" s="269" t="s">
        <v>14166</v>
      </c>
      <c r="C619" s="261">
        <v>46181</v>
      </c>
      <c r="D619" s="262" t="s">
        <v>39</v>
      </c>
      <c r="E619" s="281" t="s">
        <v>14216</v>
      </c>
      <c r="F619" s="264"/>
      <c r="G619" s="263"/>
      <c r="H619" s="260" t="s">
        <v>1079</v>
      </c>
      <c r="I619" s="260" t="s">
        <v>7397</v>
      </c>
      <c r="J619" s="260" t="s">
        <v>12608</v>
      </c>
      <c r="K619" s="260" t="s">
        <v>16672</v>
      </c>
      <c r="L619" s="259" t="s">
        <v>1308</v>
      </c>
      <c r="M619" s="260"/>
      <c r="N619" s="260"/>
      <c r="O619" s="266" t="str">
        <f t="shared" ca="1" si="28"/>
        <v>0 tahun, 4 bulan, 1 hari</v>
      </c>
      <c r="P619" s="331">
        <f t="shared" ca="1" si="29"/>
        <v>123</v>
      </c>
    </row>
    <row r="620" spans="1:16" ht="40.799999999999997" x14ac:dyDescent="0.7">
      <c r="A620" s="259">
        <v>619</v>
      </c>
      <c r="B620" s="269" t="s">
        <v>14167</v>
      </c>
      <c r="C620" s="261">
        <v>46182</v>
      </c>
      <c r="D620" s="262" t="s">
        <v>13363</v>
      </c>
      <c r="E620" s="281" t="s">
        <v>14217</v>
      </c>
      <c r="F620" s="264"/>
      <c r="G620" s="263"/>
      <c r="H620" s="260" t="s">
        <v>5508</v>
      </c>
      <c r="I620" s="260" t="s">
        <v>5989</v>
      </c>
      <c r="J620" s="262" t="s">
        <v>12604</v>
      </c>
      <c r="K620" s="260" t="s">
        <v>16672</v>
      </c>
      <c r="L620" s="259" t="s">
        <v>1308</v>
      </c>
      <c r="M620" s="260" t="s">
        <v>8319</v>
      </c>
      <c r="N620" s="259" t="s">
        <v>1268</v>
      </c>
      <c r="O620" s="266" t="str">
        <f t="shared" ca="1" si="28"/>
        <v>0 tahun, 4 bulan, 0 hari</v>
      </c>
      <c r="P620" s="331">
        <f t="shared" ca="1" si="29"/>
        <v>122</v>
      </c>
    </row>
    <row r="621" spans="1:16" ht="40.799999999999997" x14ac:dyDescent="0.7">
      <c r="A621" s="259">
        <v>620</v>
      </c>
      <c r="B621" s="269" t="s">
        <v>14168</v>
      </c>
      <c r="C621" s="261">
        <v>46182</v>
      </c>
      <c r="D621" s="262" t="s">
        <v>39</v>
      </c>
      <c r="E621" s="281" t="s">
        <v>14218</v>
      </c>
      <c r="F621" s="264"/>
      <c r="G621" s="263"/>
      <c r="H621" s="260" t="s">
        <v>5508</v>
      </c>
      <c r="I621" s="260" t="s">
        <v>3200</v>
      </c>
      <c r="J621" s="260" t="s">
        <v>12621</v>
      </c>
      <c r="K621" s="260" t="s">
        <v>16672</v>
      </c>
      <c r="L621" s="315" t="s">
        <v>1305</v>
      </c>
      <c r="M621" s="260" t="s">
        <v>1080</v>
      </c>
      <c r="N621" s="260" t="s">
        <v>9788</v>
      </c>
      <c r="O621" s="266" t="str">
        <f t="shared" ca="1" si="28"/>
        <v>0 tahun, 4 bulan, 0 hari</v>
      </c>
      <c r="P621" s="331">
        <f t="shared" ca="1" si="29"/>
        <v>122</v>
      </c>
    </row>
    <row r="622" spans="1:16" ht="40.799999999999997" x14ac:dyDescent="0.7">
      <c r="A622" s="259">
        <v>621</v>
      </c>
      <c r="B622" s="269" t="s">
        <v>14169</v>
      </c>
      <c r="C622" s="261">
        <v>46182</v>
      </c>
      <c r="D622" s="262" t="s">
        <v>39</v>
      </c>
      <c r="E622" s="281" t="s">
        <v>14219</v>
      </c>
      <c r="F622" s="264"/>
      <c r="G622" s="263"/>
      <c r="H622" s="260" t="s">
        <v>1079</v>
      </c>
      <c r="I622" s="260" t="s">
        <v>7756</v>
      </c>
      <c r="J622" s="260" t="s">
        <v>12621</v>
      </c>
      <c r="K622" s="260" t="s">
        <v>16672</v>
      </c>
      <c r="L622" s="316" t="s">
        <v>1184</v>
      </c>
      <c r="M622" s="260" t="s">
        <v>1080</v>
      </c>
      <c r="N622" s="260" t="s">
        <v>9788</v>
      </c>
      <c r="O622" s="266" t="str">
        <f t="shared" ca="1" si="28"/>
        <v>0 tahun, 4 bulan, 0 hari</v>
      </c>
      <c r="P622" s="331">
        <f t="shared" ca="1" si="29"/>
        <v>122</v>
      </c>
    </row>
    <row r="623" spans="1:16" ht="40.799999999999997" x14ac:dyDescent="0.7">
      <c r="A623" s="259">
        <v>622</v>
      </c>
      <c r="B623" s="269" t="s">
        <v>14170</v>
      </c>
      <c r="C623" s="261">
        <v>46182</v>
      </c>
      <c r="D623" s="262" t="s">
        <v>10191</v>
      </c>
      <c r="E623" s="281" t="s">
        <v>14220</v>
      </c>
      <c r="F623" s="264"/>
      <c r="G623" s="263"/>
      <c r="H623" s="260" t="s">
        <v>5508</v>
      </c>
      <c r="I623" s="260" t="s">
        <v>5989</v>
      </c>
      <c r="J623" s="260" t="s">
        <v>3188</v>
      </c>
      <c r="K623" s="260" t="s">
        <v>16672</v>
      </c>
      <c r="L623" s="259" t="s">
        <v>1308</v>
      </c>
      <c r="M623" s="260" t="s">
        <v>1170</v>
      </c>
      <c r="N623" s="260" t="s">
        <v>13443</v>
      </c>
      <c r="O623" s="266" t="str">
        <f t="shared" ca="1" si="28"/>
        <v>0 tahun, 4 bulan, 0 hari</v>
      </c>
      <c r="P623" s="331">
        <f t="shared" ca="1" si="29"/>
        <v>122</v>
      </c>
    </row>
    <row r="624" spans="1:16" ht="40.799999999999997" x14ac:dyDescent="0.7">
      <c r="A624" s="259">
        <v>623</v>
      </c>
      <c r="B624" s="269" t="s">
        <v>14171</v>
      </c>
      <c r="C624" s="261">
        <v>46182</v>
      </c>
      <c r="D624" s="262" t="s">
        <v>14221</v>
      </c>
      <c r="E624" s="281" t="s">
        <v>14222</v>
      </c>
      <c r="F624" s="264"/>
      <c r="G624" s="263"/>
      <c r="H624" s="260" t="s">
        <v>5508</v>
      </c>
      <c r="I624" s="260" t="s">
        <v>5989</v>
      </c>
      <c r="J624" s="262" t="s">
        <v>12604</v>
      </c>
      <c r="K624" s="260" t="s">
        <v>16672</v>
      </c>
      <c r="L624" s="259" t="s">
        <v>1308</v>
      </c>
      <c r="M624" s="260" t="s">
        <v>8319</v>
      </c>
      <c r="N624" s="259" t="s">
        <v>1268</v>
      </c>
      <c r="O624" s="266" t="str">
        <f t="shared" ca="1" si="28"/>
        <v>0 tahun, 4 bulan, 0 hari</v>
      </c>
      <c r="P624" s="331">
        <f t="shared" ca="1" si="29"/>
        <v>122</v>
      </c>
    </row>
    <row r="625" spans="1:16" ht="61.2" x14ac:dyDescent="0.7">
      <c r="A625" s="259">
        <v>624</v>
      </c>
      <c r="B625" s="269" t="s">
        <v>14172</v>
      </c>
      <c r="C625" s="261">
        <v>46182</v>
      </c>
      <c r="D625" s="262" t="s">
        <v>39</v>
      </c>
      <c r="E625" s="281" t="s">
        <v>14223</v>
      </c>
      <c r="F625" s="264"/>
      <c r="G625" s="263"/>
      <c r="H625" s="260" t="s">
        <v>5508</v>
      </c>
      <c r="I625" s="260" t="s">
        <v>5989</v>
      </c>
      <c r="J625" s="260" t="s">
        <v>9844</v>
      </c>
      <c r="K625" s="264" t="s">
        <v>16672</v>
      </c>
      <c r="L625" s="259" t="s">
        <v>1308</v>
      </c>
      <c r="M625" s="259" t="s">
        <v>10720</v>
      </c>
      <c r="N625" s="260" t="s">
        <v>1071</v>
      </c>
      <c r="O625" s="266" t="str">
        <f t="shared" ca="1" si="28"/>
        <v>0 tahun, 4 bulan, 0 hari</v>
      </c>
      <c r="P625" s="331">
        <f t="shared" ca="1" si="29"/>
        <v>122</v>
      </c>
    </row>
    <row r="626" spans="1:16" ht="102" x14ac:dyDescent="0.7">
      <c r="A626" s="259">
        <v>625</v>
      </c>
      <c r="B626" s="269" t="s">
        <v>14173</v>
      </c>
      <c r="C626" s="261">
        <v>46182</v>
      </c>
      <c r="D626" s="262" t="s">
        <v>14224</v>
      </c>
      <c r="E626" s="281" t="s">
        <v>14225</v>
      </c>
      <c r="F626" s="264"/>
      <c r="G626" s="263"/>
      <c r="H626" s="260" t="s">
        <v>5508</v>
      </c>
      <c r="I626" s="260" t="s">
        <v>5508</v>
      </c>
      <c r="J626" s="260" t="s">
        <v>3188</v>
      </c>
      <c r="K626" s="260" t="s">
        <v>16672</v>
      </c>
      <c r="L626" s="259" t="s">
        <v>1308</v>
      </c>
      <c r="M626" s="260" t="s">
        <v>1170</v>
      </c>
      <c r="N626" s="260" t="s">
        <v>13443</v>
      </c>
      <c r="O626" s="266" t="str">
        <f t="shared" ca="1" si="28"/>
        <v>0 tahun, 4 bulan, 0 hari</v>
      </c>
      <c r="P626" s="331">
        <f t="shared" ca="1" si="29"/>
        <v>122</v>
      </c>
    </row>
    <row r="627" spans="1:16" ht="61.2" x14ac:dyDescent="0.7">
      <c r="A627" s="259">
        <v>626</v>
      </c>
      <c r="B627" s="269" t="s">
        <v>14174</v>
      </c>
      <c r="C627" s="261">
        <v>46182</v>
      </c>
      <c r="D627" s="262" t="s">
        <v>39</v>
      </c>
      <c r="E627" s="281" t="s">
        <v>14226</v>
      </c>
      <c r="F627" s="264"/>
      <c r="G627" s="263" t="s">
        <v>15408</v>
      </c>
      <c r="H627" s="260" t="s">
        <v>1079</v>
      </c>
      <c r="I627" s="260" t="s">
        <v>7756</v>
      </c>
      <c r="J627" s="326" t="s">
        <v>12603</v>
      </c>
      <c r="K627" s="260" t="s">
        <v>16672</v>
      </c>
      <c r="L627" s="259" t="s">
        <v>1308</v>
      </c>
      <c r="M627" s="260" t="s">
        <v>1168</v>
      </c>
      <c r="N627" s="260" t="s">
        <v>4425</v>
      </c>
      <c r="O627" s="266" t="str">
        <f t="shared" ca="1" si="28"/>
        <v>0 tahun, 4 bulan, 0 hari</v>
      </c>
      <c r="P627" s="331">
        <f t="shared" ca="1" si="29"/>
        <v>122</v>
      </c>
    </row>
    <row r="628" spans="1:16" ht="102" x14ac:dyDescent="0.7">
      <c r="A628" s="259">
        <v>627</v>
      </c>
      <c r="B628" s="269" t="s">
        <v>14175</v>
      </c>
      <c r="C628" s="261">
        <v>46182</v>
      </c>
      <c r="D628" s="262" t="s">
        <v>39</v>
      </c>
      <c r="E628" s="281" t="s">
        <v>14227</v>
      </c>
      <c r="F628" s="264"/>
      <c r="G628" s="263" t="s">
        <v>17010</v>
      </c>
      <c r="H628" s="260" t="s">
        <v>5508</v>
      </c>
      <c r="I628" s="260" t="s">
        <v>5990</v>
      </c>
      <c r="J628" s="260" t="s">
        <v>12614</v>
      </c>
      <c r="K628" s="260" t="s">
        <v>16672</v>
      </c>
      <c r="L628" s="260" t="s">
        <v>1184</v>
      </c>
      <c r="M628" s="260" t="s">
        <v>11545</v>
      </c>
      <c r="N628" s="260" t="s">
        <v>5481</v>
      </c>
      <c r="O628" s="266" t="str">
        <f t="shared" ca="1" si="28"/>
        <v>0 tahun, 4 bulan, 0 hari</v>
      </c>
      <c r="P628" s="331">
        <f t="shared" ca="1" si="29"/>
        <v>122</v>
      </c>
    </row>
    <row r="629" spans="1:16" ht="40.799999999999997" x14ac:dyDescent="0.7">
      <c r="A629" s="259">
        <v>628</v>
      </c>
      <c r="B629" s="269" t="s">
        <v>14176</v>
      </c>
      <c r="C629" s="261">
        <v>46183</v>
      </c>
      <c r="D629" s="262" t="s">
        <v>14228</v>
      </c>
      <c r="E629" s="281" t="s">
        <v>14229</v>
      </c>
      <c r="F629" s="264"/>
      <c r="G629" s="263"/>
      <c r="H629" s="260" t="s">
        <v>5985</v>
      </c>
      <c r="I629" s="260" t="s">
        <v>5985</v>
      </c>
      <c r="J629" s="260" t="s">
        <v>12601</v>
      </c>
      <c r="K629" s="260" t="s">
        <v>16672</v>
      </c>
      <c r="L629" s="259" t="s">
        <v>1308</v>
      </c>
      <c r="M629" s="260" t="s">
        <v>1167</v>
      </c>
      <c r="N629" s="260" t="s">
        <v>1163</v>
      </c>
      <c r="O629" s="266" t="str">
        <f t="shared" ca="1" si="28"/>
        <v>0 tahun, 3 bulan, 29 hari</v>
      </c>
      <c r="P629" s="331">
        <f t="shared" ca="1" si="29"/>
        <v>121</v>
      </c>
    </row>
    <row r="630" spans="1:16" ht="40.799999999999997" x14ac:dyDescent="0.7">
      <c r="A630" s="259">
        <v>629</v>
      </c>
      <c r="B630" s="269" t="s">
        <v>14177</v>
      </c>
      <c r="C630" s="261">
        <v>46183</v>
      </c>
      <c r="D630" s="262" t="s">
        <v>14228</v>
      </c>
      <c r="E630" s="281" t="s">
        <v>14229</v>
      </c>
      <c r="F630" s="264"/>
      <c r="G630" s="263"/>
      <c r="H630" s="260" t="s">
        <v>5985</v>
      </c>
      <c r="I630" s="260" t="s">
        <v>5985</v>
      </c>
      <c r="J630" s="260" t="s">
        <v>12601</v>
      </c>
      <c r="K630" s="260" t="s">
        <v>16672</v>
      </c>
      <c r="L630" s="259" t="s">
        <v>1308</v>
      </c>
      <c r="M630" s="260" t="s">
        <v>1167</v>
      </c>
      <c r="N630" s="260" t="s">
        <v>1163</v>
      </c>
      <c r="O630" s="266" t="str">
        <f t="shared" ca="1" si="28"/>
        <v>0 tahun, 3 bulan, 29 hari</v>
      </c>
      <c r="P630" s="331">
        <f t="shared" ca="1" si="29"/>
        <v>121</v>
      </c>
    </row>
    <row r="631" spans="1:16" ht="40.799999999999997" x14ac:dyDescent="0.7">
      <c r="A631" s="259">
        <v>630</v>
      </c>
      <c r="B631" s="269" t="s">
        <v>14178</v>
      </c>
      <c r="C631" s="261">
        <v>46183</v>
      </c>
      <c r="D631" s="262" t="s">
        <v>39</v>
      </c>
      <c r="E631" s="281" t="s">
        <v>14230</v>
      </c>
      <c r="F631" s="264"/>
      <c r="G631" s="263"/>
      <c r="H631" s="260" t="s">
        <v>5508</v>
      </c>
      <c r="I631" s="260" t="s">
        <v>5990</v>
      </c>
      <c r="J631" s="260" t="s">
        <v>12614</v>
      </c>
      <c r="K631" s="260" t="s">
        <v>16672</v>
      </c>
      <c r="L631" s="259" t="s">
        <v>1308</v>
      </c>
      <c r="M631" s="260" t="s">
        <v>10515</v>
      </c>
      <c r="N631" s="260" t="s">
        <v>5481</v>
      </c>
      <c r="O631" s="266" t="str">
        <f t="shared" ca="1" si="28"/>
        <v>0 tahun, 3 bulan, 29 hari</v>
      </c>
      <c r="P631" s="331">
        <f t="shared" ca="1" si="29"/>
        <v>121</v>
      </c>
    </row>
    <row r="632" spans="1:16" ht="81.599999999999994" x14ac:dyDescent="0.7">
      <c r="A632" s="259">
        <v>631</v>
      </c>
      <c r="B632" s="269" t="s">
        <v>14179</v>
      </c>
      <c r="C632" s="261">
        <v>46183</v>
      </c>
      <c r="D632" s="262" t="s">
        <v>39</v>
      </c>
      <c r="E632" s="281" t="s">
        <v>14231</v>
      </c>
      <c r="F632" s="264"/>
      <c r="G632" s="263" t="s">
        <v>15821</v>
      </c>
      <c r="H632" s="260" t="s">
        <v>5508</v>
      </c>
      <c r="I632" s="260" t="s">
        <v>3200</v>
      </c>
      <c r="J632" s="326" t="s">
        <v>12603</v>
      </c>
      <c r="K632" s="260" t="s">
        <v>16672</v>
      </c>
      <c r="L632" s="259" t="s">
        <v>1308</v>
      </c>
      <c r="M632" s="260" t="s">
        <v>1175</v>
      </c>
      <c r="N632" s="260" t="s">
        <v>1176</v>
      </c>
      <c r="O632" s="266" t="str">
        <f t="shared" ca="1" si="28"/>
        <v>0 tahun, 3 bulan, 29 hari</v>
      </c>
      <c r="P632" s="331">
        <f t="shared" ca="1" si="29"/>
        <v>121</v>
      </c>
    </row>
    <row r="633" spans="1:16" ht="40.799999999999997" x14ac:dyDescent="0.7">
      <c r="A633" s="259">
        <v>632</v>
      </c>
      <c r="B633" s="269" t="s">
        <v>14180</v>
      </c>
      <c r="C633" s="261">
        <v>46183</v>
      </c>
      <c r="D633" s="262" t="s">
        <v>39</v>
      </c>
      <c r="E633" s="281" t="s">
        <v>14232</v>
      </c>
      <c r="F633" s="264"/>
      <c r="G633" s="263"/>
      <c r="H633" s="260" t="s">
        <v>5508</v>
      </c>
      <c r="I633" s="260" t="s">
        <v>5990</v>
      </c>
      <c r="J633" s="260" t="s">
        <v>12614</v>
      </c>
      <c r="K633" s="260" t="s">
        <v>16672</v>
      </c>
      <c r="L633" s="259" t="s">
        <v>1308</v>
      </c>
      <c r="M633" s="260" t="s">
        <v>11545</v>
      </c>
      <c r="N633" s="260" t="s">
        <v>10488</v>
      </c>
      <c r="O633" s="266" t="str">
        <f t="shared" ca="1" si="28"/>
        <v>0 tahun, 3 bulan, 29 hari</v>
      </c>
      <c r="P633" s="331">
        <f t="shared" ca="1" si="29"/>
        <v>121</v>
      </c>
    </row>
    <row r="634" spans="1:16" ht="40.799999999999997" x14ac:dyDescent="0.7">
      <c r="A634" s="259">
        <v>633</v>
      </c>
      <c r="B634" s="269" t="s">
        <v>14181</v>
      </c>
      <c r="C634" s="261">
        <v>46183</v>
      </c>
      <c r="D634" s="262" t="s">
        <v>39</v>
      </c>
      <c r="E634" s="281" t="s">
        <v>14233</v>
      </c>
      <c r="F634" s="264"/>
      <c r="G634" s="263"/>
      <c r="H634" s="260" t="s">
        <v>5508</v>
      </c>
      <c r="I634" s="260" t="s">
        <v>5989</v>
      </c>
      <c r="J634" s="260" t="s">
        <v>12614</v>
      </c>
      <c r="K634" s="260" t="s">
        <v>16672</v>
      </c>
      <c r="L634" s="259" t="s">
        <v>1308</v>
      </c>
      <c r="M634" s="260" t="s">
        <v>10515</v>
      </c>
      <c r="N634" s="260" t="s">
        <v>13715</v>
      </c>
      <c r="O634" s="266" t="str">
        <f t="shared" ca="1" si="28"/>
        <v>0 tahun, 3 bulan, 29 hari</v>
      </c>
      <c r="P634" s="331">
        <f t="shared" ca="1" si="29"/>
        <v>121</v>
      </c>
    </row>
    <row r="635" spans="1:16" ht="40.799999999999997" x14ac:dyDescent="0.7">
      <c r="A635" s="259">
        <v>634</v>
      </c>
      <c r="B635" s="269" t="s">
        <v>14182</v>
      </c>
      <c r="C635" s="261">
        <v>46183</v>
      </c>
      <c r="D635" s="262" t="s">
        <v>39</v>
      </c>
      <c r="E635" s="281" t="s">
        <v>14233</v>
      </c>
      <c r="F635" s="264"/>
      <c r="G635" s="263"/>
      <c r="H635" s="260" t="s">
        <v>5508</v>
      </c>
      <c r="I635" s="260" t="s">
        <v>5989</v>
      </c>
      <c r="J635" s="260" t="s">
        <v>12614</v>
      </c>
      <c r="K635" s="260" t="s">
        <v>16672</v>
      </c>
      <c r="L635" s="259" t="s">
        <v>1308</v>
      </c>
      <c r="M635" s="260" t="s">
        <v>10515</v>
      </c>
      <c r="N635" s="260" t="s">
        <v>13715</v>
      </c>
      <c r="O635" s="266" t="str">
        <f t="shared" ca="1" si="28"/>
        <v>0 tahun, 3 bulan, 29 hari</v>
      </c>
      <c r="P635" s="331">
        <f t="shared" ca="1" si="29"/>
        <v>121</v>
      </c>
    </row>
    <row r="636" spans="1:16" x14ac:dyDescent="0.7">
      <c r="A636" s="259">
        <v>635</v>
      </c>
      <c r="B636" s="269" t="s">
        <v>14183</v>
      </c>
      <c r="C636" s="261">
        <v>46184</v>
      </c>
      <c r="D636" s="262" t="s">
        <v>39</v>
      </c>
      <c r="E636" s="263" t="s">
        <v>16512</v>
      </c>
      <c r="F636" s="264"/>
      <c r="G636" s="263"/>
      <c r="H636" s="260" t="s">
        <v>5508</v>
      </c>
      <c r="I636" s="260" t="s">
        <v>5508</v>
      </c>
      <c r="J636" s="326" t="s">
        <v>12603</v>
      </c>
      <c r="K636" s="260" t="s">
        <v>16672</v>
      </c>
      <c r="L636" s="259" t="s">
        <v>1308</v>
      </c>
      <c r="M636" s="260" t="s">
        <v>1080</v>
      </c>
      <c r="N636" s="260" t="s">
        <v>9788</v>
      </c>
      <c r="O636" s="266" t="str">
        <f t="shared" ca="1" si="28"/>
        <v>0 tahun, 3 bulan, 28 hari</v>
      </c>
      <c r="P636" s="331">
        <f t="shared" ca="1" si="29"/>
        <v>120</v>
      </c>
    </row>
    <row r="637" spans="1:16" ht="40.799999999999997" x14ac:dyDescent="0.7">
      <c r="A637" s="259">
        <v>636</v>
      </c>
      <c r="B637" s="269" t="s">
        <v>14184</v>
      </c>
      <c r="C637" s="261">
        <v>46184</v>
      </c>
      <c r="D637" s="262" t="s">
        <v>39</v>
      </c>
      <c r="E637" s="281" t="s">
        <v>14234</v>
      </c>
      <c r="F637" s="264"/>
      <c r="G637" s="263"/>
      <c r="H637" s="260" t="s">
        <v>5508</v>
      </c>
      <c r="I637" s="260" t="s">
        <v>3199</v>
      </c>
      <c r="J637" s="260" t="s">
        <v>13323</v>
      </c>
      <c r="K637" s="260" t="s">
        <v>16672</v>
      </c>
      <c r="L637" s="259" t="s">
        <v>1308</v>
      </c>
      <c r="M637" s="260" t="s">
        <v>14235</v>
      </c>
      <c r="N637" s="260" t="s">
        <v>7934</v>
      </c>
      <c r="O637" s="266" t="str">
        <f t="shared" ca="1" si="28"/>
        <v>0 tahun, 3 bulan, 28 hari</v>
      </c>
      <c r="P637" s="331">
        <f t="shared" ca="1" si="29"/>
        <v>120</v>
      </c>
    </row>
    <row r="638" spans="1:16" ht="40.799999999999997" x14ac:dyDescent="0.7">
      <c r="A638" s="259">
        <v>637</v>
      </c>
      <c r="B638" s="269" t="s">
        <v>14185</v>
      </c>
      <c r="C638" s="261">
        <v>46184</v>
      </c>
      <c r="D638" s="262" t="s">
        <v>39</v>
      </c>
      <c r="E638" s="281" t="s">
        <v>14237</v>
      </c>
      <c r="F638" s="264"/>
      <c r="G638" s="263"/>
      <c r="H638" s="260" t="s">
        <v>5508</v>
      </c>
      <c r="I638" s="260" t="s">
        <v>3191</v>
      </c>
      <c r="J638" s="260" t="s">
        <v>12614</v>
      </c>
      <c r="K638" s="260" t="s">
        <v>16672</v>
      </c>
      <c r="L638" s="259" t="s">
        <v>1308</v>
      </c>
      <c r="M638" s="260" t="s">
        <v>11545</v>
      </c>
      <c r="N638" s="260" t="s">
        <v>11778</v>
      </c>
      <c r="O638" s="266" t="str">
        <f t="shared" ca="1" si="28"/>
        <v>0 tahun, 3 bulan, 28 hari</v>
      </c>
      <c r="P638" s="331">
        <f t="shared" ca="1" si="29"/>
        <v>120</v>
      </c>
    </row>
    <row r="639" spans="1:16" ht="61.2" x14ac:dyDescent="0.7">
      <c r="A639" s="259">
        <v>638</v>
      </c>
      <c r="B639" s="269" t="s">
        <v>14186</v>
      </c>
      <c r="C639" s="261">
        <v>46184</v>
      </c>
      <c r="D639" s="262" t="s">
        <v>39</v>
      </c>
      <c r="E639" s="281" t="s">
        <v>14238</v>
      </c>
      <c r="F639" s="264"/>
      <c r="G639" s="263"/>
      <c r="H639" s="260" t="s">
        <v>5508</v>
      </c>
      <c r="I639" s="260" t="s">
        <v>5989</v>
      </c>
      <c r="J639" s="260" t="s">
        <v>9844</v>
      </c>
      <c r="K639" s="264" t="s">
        <v>16672</v>
      </c>
      <c r="L639" s="259" t="s">
        <v>1308</v>
      </c>
      <c r="M639" s="259" t="s">
        <v>10720</v>
      </c>
      <c r="N639" s="260" t="s">
        <v>1071</v>
      </c>
      <c r="O639" s="266" t="str">
        <f t="shared" ca="1" si="28"/>
        <v>0 tahun, 3 bulan, 28 hari</v>
      </c>
      <c r="P639" s="331">
        <f t="shared" ca="1" si="29"/>
        <v>120</v>
      </c>
    </row>
    <row r="640" spans="1:16" ht="61.2" x14ac:dyDescent="0.7">
      <c r="A640" s="259">
        <v>639</v>
      </c>
      <c r="B640" s="269" t="s">
        <v>14187</v>
      </c>
      <c r="C640" s="261">
        <v>46184</v>
      </c>
      <c r="D640" s="262" t="s">
        <v>39</v>
      </c>
      <c r="E640" s="281" t="s">
        <v>14239</v>
      </c>
      <c r="F640" s="264"/>
      <c r="G640" s="263"/>
      <c r="H640" s="260" t="s">
        <v>5508</v>
      </c>
      <c r="I640" s="260" t="s">
        <v>5989</v>
      </c>
      <c r="J640" s="260" t="s">
        <v>9844</v>
      </c>
      <c r="K640" s="264" t="s">
        <v>16672</v>
      </c>
      <c r="L640" s="259" t="s">
        <v>1308</v>
      </c>
      <c r="M640" s="259" t="s">
        <v>10720</v>
      </c>
      <c r="N640" s="260" t="s">
        <v>1071</v>
      </c>
      <c r="O640" s="266" t="str">
        <f t="shared" ca="1" si="28"/>
        <v>0 tahun, 3 bulan, 28 hari</v>
      </c>
      <c r="P640" s="331">
        <f t="shared" ca="1" si="29"/>
        <v>120</v>
      </c>
    </row>
    <row r="641" spans="1:16" x14ac:dyDescent="0.7">
      <c r="A641" s="259">
        <v>640</v>
      </c>
      <c r="B641" s="269" t="s">
        <v>14188</v>
      </c>
      <c r="C641" s="261">
        <v>46185</v>
      </c>
      <c r="D641" s="262" t="s">
        <v>39</v>
      </c>
      <c r="E641" s="281" t="s">
        <v>2291</v>
      </c>
      <c r="F641" s="264"/>
      <c r="G641" s="263"/>
      <c r="H641" s="260" t="s">
        <v>1079</v>
      </c>
      <c r="I641" s="260" t="s">
        <v>6606</v>
      </c>
      <c r="J641" s="260" t="s">
        <v>12608</v>
      </c>
      <c r="K641" s="260" t="s">
        <v>16672</v>
      </c>
      <c r="L641" s="259" t="s">
        <v>1308</v>
      </c>
      <c r="M641" s="260" t="s">
        <v>1079</v>
      </c>
      <c r="N641" s="260" t="s">
        <v>2490</v>
      </c>
      <c r="O641" s="266" t="str">
        <f t="shared" ca="1" si="28"/>
        <v>0 tahun, 3 bulan, 27 hari</v>
      </c>
      <c r="P641" s="331">
        <f t="shared" ca="1" si="29"/>
        <v>119</v>
      </c>
    </row>
    <row r="642" spans="1:16" ht="81.599999999999994" x14ac:dyDescent="0.7">
      <c r="A642" s="259">
        <v>641</v>
      </c>
      <c r="B642" s="269" t="s">
        <v>14189</v>
      </c>
      <c r="C642" s="261">
        <v>46185</v>
      </c>
      <c r="D642" s="262" t="s">
        <v>39</v>
      </c>
      <c r="E642" s="281" t="s">
        <v>14240</v>
      </c>
      <c r="F642" s="264"/>
      <c r="G642" s="263" t="s">
        <v>17011</v>
      </c>
      <c r="H642" s="260" t="s">
        <v>1079</v>
      </c>
      <c r="I642" s="260" t="s">
        <v>7397</v>
      </c>
      <c r="J642" s="260" t="s">
        <v>12608</v>
      </c>
      <c r="K642" s="260" t="s">
        <v>16672</v>
      </c>
      <c r="L642" s="259" t="s">
        <v>1308</v>
      </c>
      <c r="M642" s="260" t="s">
        <v>1079</v>
      </c>
      <c r="N642" s="260" t="s">
        <v>5498</v>
      </c>
      <c r="O642" s="266" t="str">
        <f t="shared" ca="1" si="28"/>
        <v>0 tahun, 3 bulan, 27 hari</v>
      </c>
      <c r="P642" s="331">
        <f t="shared" ca="1" si="29"/>
        <v>119</v>
      </c>
    </row>
    <row r="643" spans="1:16" ht="40.799999999999997" x14ac:dyDescent="0.7">
      <c r="A643" s="259">
        <v>642</v>
      </c>
      <c r="B643" s="269" t="s">
        <v>14190</v>
      </c>
      <c r="C643" s="261">
        <v>46185</v>
      </c>
      <c r="D643" s="262" t="s">
        <v>39</v>
      </c>
      <c r="E643" s="281" t="s">
        <v>14241</v>
      </c>
      <c r="F643" s="264"/>
      <c r="G643" s="263" t="s">
        <v>15409</v>
      </c>
      <c r="H643" s="260" t="s">
        <v>5508</v>
      </c>
      <c r="I643" s="260" t="s">
        <v>5508</v>
      </c>
      <c r="J643" s="260" t="s">
        <v>12601</v>
      </c>
      <c r="K643" s="260" t="s">
        <v>16672</v>
      </c>
      <c r="L643" s="259" t="s">
        <v>1308</v>
      </c>
      <c r="M643" s="260" t="s">
        <v>1167</v>
      </c>
      <c r="N643" s="260" t="s">
        <v>1163</v>
      </c>
      <c r="O643" s="266" t="str">
        <f t="shared" ca="1" si="28"/>
        <v>0 tahun, 3 bulan, 27 hari</v>
      </c>
      <c r="P643" s="331">
        <f t="shared" ca="1" si="29"/>
        <v>119</v>
      </c>
    </row>
    <row r="644" spans="1:16" ht="61.2" x14ac:dyDescent="0.7">
      <c r="A644" s="259">
        <v>643</v>
      </c>
      <c r="B644" s="269" t="s">
        <v>14191</v>
      </c>
      <c r="C644" s="261">
        <v>46185</v>
      </c>
      <c r="D644" s="262" t="s">
        <v>39</v>
      </c>
      <c r="E644" s="281" t="s">
        <v>14660</v>
      </c>
      <c r="F644" s="264"/>
      <c r="G644" s="263" t="s">
        <v>15410</v>
      </c>
      <c r="H644" s="260" t="s">
        <v>5508</v>
      </c>
      <c r="I644" s="260" t="s">
        <v>5508</v>
      </c>
      <c r="J644" s="260" t="s">
        <v>6592</v>
      </c>
      <c r="K644" s="260" t="s">
        <v>16672</v>
      </c>
      <c r="L644" s="259" t="s">
        <v>1308</v>
      </c>
      <c r="M644" s="260" t="s">
        <v>1080</v>
      </c>
      <c r="N644" s="260" t="s">
        <v>9788</v>
      </c>
      <c r="O644" s="266" t="str">
        <f t="shared" ca="1" si="28"/>
        <v>0 tahun, 3 bulan, 27 hari</v>
      </c>
      <c r="P644" s="331">
        <f t="shared" ca="1" si="29"/>
        <v>119</v>
      </c>
    </row>
    <row r="645" spans="1:16" ht="40.799999999999997" x14ac:dyDescent="0.7">
      <c r="A645" s="259">
        <v>644</v>
      </c>
      <c r="B645" s="269" t="s">
        <v>14192</v>
      </c>
      <c r="C645" s="261">
        <v>46185</v>
      </c>
      <c r="D645" s="262"/>
      <c r="E645" s="281" t="s">
        <v>14242</v>
      </c>
      <c r="F645" s="264"/>
      <c r="G645" s="263"/>
      <c r="H645" s="260" t="s">
        <v>5985</v>
      </c>
      <c r="I645" s="260" t="s">
        <v>5985</v>
      </c>
      <c r="J645" s="260" t="s">
        <v>12601</v>
      </c>
      <c r="K645" s="260" t="s">
        <v>16672</v>
      </c>
      <c r="L645" s="259" t="s">
        <v>1308</v>
      </c>
      <c r="M645" s="260" t="s">
        <v>1167</v>
      </c>
      <c r="N645" s="260" t="s">
        <v>1163</v>
      </c>
      <c r="O645" s="266" t="str">
        <f t="shared" ca="1" si="28"/>
        <v>0 tahun, 3 bulan, 27 hari</v>
      </c>
      <c r="P645" s="331">
        <f t="shared" ca="1" si="29"/>
        <v>119</v>
      </c>
    </row>
    <row r="646" spans="1:16" ht="40.799999999999997" x14ac:dyDescent="0.7">
      <c r="A646" s="259">
        <v>645</v>
      </c>
      <c r="B646" s="269" t="s">
        <v>14193</v>
      </c>
      <c r="C646" s="261">
        <v>46185</v>
      </c>
      <c r="D646" s="262" t="s">
        <v>12904</v>
      </c>
      <c r="E646" s="281" t="s">
        <v>14243</v>
      </c>
      <c r="F646" s="264"/>
      <c r="G646" s="263"/>
      <c r="H646" s="260" t="s">
        <v>5508</v>
      </c>
      <c r="I646" s="260" t="s">
        <v>5989</v>
      </c>
      <c r="J646" s="260" t="s">
        <v>12613</v>
      </c>
      <c r="K646" s="260" t="s">
        <v>16672</v>
      </c>
      <c r="L646" s="259" t="s">
        <v>1308</v>
      </c>
      <c r="M646" s="260" t="s">
        <v>1080</v>
      </c>
      <c r="N646" s="260" t="s">
        <v>9788</v>
      </c>
      <c r="O646" s="266" t="str">
        <f t="shared" ca="1" si="28"/>
        <v>0 tahun, 3 bulan, 27 hari</v>
      </c>
      <c r="P646" s="331">
        <f t="shared" ca="1" si="29"/>
        <v>119</v>
      </c>
    </row>
    <row r="647" spans="1:16" ht="61.2" x14ac:dyDescent="0.7">
      <c r="A647" s="259">
        <v>646</v>
      </c>
      <c r="B647" s="269" t="s">
        <v>14194</v>
      </c>
      <c r="C647" s="261">
        <v>46185</v>
      </c>
      <c r="D647" s="262" t="s">
        <v>39</v>
      </c>
      <c r="E647" s="281" t="s">
        <v>14244</v>
      </c>
      <c r="F647" s="264"/>
      <c r="G647" s="263"/>
      <c r="H647" s="260" t="s">
        <v>5508</v>
      </c>
      <c r="I647" s="260" t="s">
        <v>5989</v>
      </c>
      <c r="J647" s="260" t="s">
        <v>9844</v>
      </c>
      <c r="K647" s="264" t="s">
        <v>16672</v>
      </c>
      <c r="L647" s="259" t="s">
        <v>1308</v>
      </c>
      <c r="M647" s="259" t="s">
        <v>10720</v>
      </c>
      <c r="N647" s="260" t="s">
        <v>1071</v>
      </c>
      <c r="O647" s="266" t="str">
        <f t="shared" ca="1" si="28"/>
        <v>0 tahun, 3 bulan, 27 hari</v>
      </c>
      <c r="P647" s="331">
        <f t="shared" ca="1" si="29"/>
        <v>119</v>
      </c>
    </row>
    <row r="648" spans="1:16" ht="40.799999999999997" x14ac:dyDescent="0.7">
      <c r="A648" s="259">
        <v>647</v>
      </c>
      <c r="B648" s="269" t="s">
        <v>14195</v>
      </c>
      <c r="C648" s="261">
        <v>46188</v>
      </c>
      <c r="D648" s="262" t="s">
        <v>39</v>
      </c>
      <c r="E648" s="281" t="s">
        <v>14245</v>
      </c>
      <c r="F648" s="264"/>
      <c r="G648" s="263"/>
      <c r="H648" s="260" t="s">
        <v>5508</v>
      </c>
      <c r="I648" s="260" t="s">
        <v>3200</v>
      </c>
      <c r="J648" s="260" t="s">
        <v>13323</v>
      </c>
      <c r="K648" s="260" t="s">
        <v>16672</v>
      </c>
      <c r="L648" s="259" t="s">
        <v>1184</v>
      </c>
      <c r="M648" s="260" t="s">
        <v>10661</v>
      </c>
      <c r="N648" s="259" t="s">
        <v>15552</v>
      </c>
      <c r="O648" s="266" t="str">
        <f t="shared" ca="1" si="28"/>
        <v>0 tahun, 3 bulan, 24 hari</v>
      </c>
      <c r="P648" s="331">
        <f t="shared" ca="1" si="29"/>
        <v>116</v>
      </c>
    </row>
    <row r="649" spans="1:16" x14ac:dyDescent="0.7">
      <c r="A649" s="259">
        <v>648</v>
      </c>
      <c r="B649" s="269" t="s">
        <v>14196</v>
      </c>
      <c r="C649" s="261">
        <v>46188</v>
      </c>
      <c r="D649" s="262" t="s">
        <v>39</v>
      </c>
      <c r="E649" s="281" t="s">
        <v>14246</v>
      </c>
      <c r="F649" s="264"/>
      <c r="G649" s="263"/>
      <c r="H649" s="260" t="s">
        <v>5508</v>
      </c>
      <c r="I649" s="260" t="s">
        <v>3191</v>
      </c>
      <c r="J649" s="260" t="s">
        <v>12614</v>
      </c>
      <c r="K649" s="260" t="s">
        <v>16672</v>
      </c>
      <c r="L649" s="259" t="s">
        <v>1308</v>
      </c>
      <c r="M649" s="260" t="s">
        <v>11545</v>
      </c>
      <c r="N649" s="260" t="s">
        <v>11722</v>
      </c>
      <c r="O649" s="266" t="str">
        <f t="shared" ca="1" si="28"/>
        <v>0 tahun, 3 bulan, 24 hari</v>
      </c>
      <c r="P649" s="331">
        <f t="shared" ca="1" si="29"/>
        <v>116</v>
      </c>
    </row>
    <row r="650" spans="1:16" x14ac:dyDescent="0.7">
      <c r="A650" s="259">
        <v>649</v>
      </c>
      <c r="B650" s="269" t="s">
        <v>14197</v>
      </c>
      <c r="C650" s="261">
        <v>46188</v>
      </c>
      <c r="D650" s="262" t="s">
        <v>39</v>
      </c>
      <c r="E650" s="281" t="s">
        <v>14247</v>
      </c>
      <c r="F650" s="264"/>
      <c r="G650" s="263"/>
      <c r="H650" s="260" t="s">
        <v>5508</v>
      </c>
      <c r="I650" s="260" t="s">
        <v>5989</v>
      </c>
      <c r="J650" s="260" t="s">
        <v>9844</v>
      </c>
      <c r="K650" s="264" t="s">
        <v>16672</v>
      </c>
      <c r="L650" s="259" t="s">
        <v>1308</v>
      </c>
      <c r="M650" s="259" t="s">
        <v>10720</v>
      </c>
      <c r="N650" s="260" t="s">
        <v>1071</v>
      </c>
      <c r="O650" s="266" t="str">
        <f t="shared" ca="1" si="28"/>
        <v>0 tahun, 3 bulan, 24 hari</v>
      </c>
      <c r="P650" s="331">
        <f t="shared" ca="1" si="29"/>
        <v>116</v>
      </c>
    </row>
    <row r="651" spans="1:16" ht="40.799999999999997" x14ac:dyDescent="0.7">
      <c r="A651" s="259">
        <v>650</v>
      </c>
      <c r="B651" s="269" t="s">
        <v>14198</v>
      </c>
      <c r="C651" s="261">
        <v>46188</v>
      </c>
      <c r="D651" s="262" t="s">
        <v>39</v>
      </c>
      <c r="E651" s="281" t="s">
        <v>14248</v>
      </c>
      <c r="F651" s="264"/>
      <c r="G651" s="263"/>
      <c r="H651" s="260" t="s">
        <v>5508</v>
      </c>
      <c r="I651" s="260" t="s">
        <v>5990</v>
      </c>
      <c r="J651" s="260" t="s">
        <v>12614</v>
      </c>
      <c r="K651" s="260" t="s">
        <v>16672</v>
      </c>
      <c r="L651" s="259" t="s">
        <v>1308</v>
      </c>
      <c r="M651" s="260" t="s">
        <v>11545</v>
      </c>
      <c r="N651" s="260" t="s">
        <v>13350</v>
      </c>
      <c r="O651" s="266" t="str">
        <f t="shared" ca="1" si="28"/>
        <v>0 tahun, 3 bulan, 24 hari</v>
      </c>
      <c r="P651" s="331">
        <f t="shared" ca="1" si="29"/>
        <v>116</v>
      </c>
    </row>
    <row r="652" spans="1:16" ht="40.799999999999997" x14ac:dyDescent="0.7">
      <c r="A652" s="259">
        <v>651</v>
      </c>
      <c r="B652" s="269" t="s">
        <v>14199</v>
      </c>
      <c r="C652" s="261">
        <v>46188</v>
      </c>
      <c r="D652" s="262" t="s">
        <v>13524</v>
      </c>
      <c r="E652" s="281" t="s">
        <v>14249</v>
      </c>
      <c r="F652" s="264"/>
      <c r="G652" s="263"/>
      <c r="H652" s="260" t="s">
        <v>5508</v>
      </c>
      <c r="I652" s="260" t="s">
        <v>5989</v>
      </c>
      <c r="J652" s="262" t="s">
        <v>12604</v>
      </c>
      <c r="K652" s="260" t="s">
        <v>16672</v>
      </c>
      <c r="L652" s="259" t="s">
        <v>1308</v>
      </c>
      <c r="M652" s="260" t="s">
        <v>8319</v>
      </c>
      <c r="N652" s="259" t="s">
        <v>1268</v>
      </c>
      <c r="O652" s="266" t="str">
        <f t="shared" ca="1" si="28"/>
        <v>0 tahun, 3 bulan, 24 hari</v>
      </c>
      <c r="P652" s="331">
        <f t="shared" ca="1" si="29"/>
        <v>116</v>
      </c>
    </row>
    <row r="653" spans="1:16" ht="40.799999999999997" x14ac:dyDescent="0.7">
      <c r="A653" s="259">
        <v>652</v>
      </c>
      <c r="B653" s="269" t="s">
        <v>14200</v>
      </c>
      <c r="C653" s="261">
        <v>46188</v>
      </c>
      <c r="D653" s="262" t="s">
        <v>39</v>
      </c>
      <c r="E653" s="281" t="s">
        <v>13958</v>
      </c>
      <c r="F653" s="264"/>
      <c r="G653" s="263"/>
      <c r="H653" s="260" t="s">
        <v>5508</v>
      </c>
      <c r="I653" s="260" t="s">
        <v>5989</v>
      </c>
      <c r="J653" s="260" t="s">
        <v>9844</v>
      </c>
      <c r="K653" s="264" t="s">
        <v>16672</v>
      </c>
      <c r="L653" s="259" t="s">
        <v>1308</v>
      </c>
      <c r="M653" s="259" t="s">
        <v>10720</v>
      </c>
      <c r="N653" s="260" t="s">
        <v>1071</v>
      </c>
      <c r="O653" s="266" t="str">
        <f t="shared" ca="1" si="28"/>
        <v>0 tahun, 3 bulan, 24 hari</v>
      </c>
      <c r="P653" s="331">
        <f t="shared" ca="1" si="29"/>
        <v>116</v>
      </c>
    </row>
    <row r="654" spans="1:16" ht="61.2" x14ac:dyDescent="0.7">
      <c r="A654" s="259">
        <v>653</v>
      </c>
      <c r="B654" s="269" t="s">
        <v>14201</v>
      </c>
      <c r="C654" s="261">
        <v>46188</v>
      </c>
      <c r="D654" s="262" t="s">
        <v>39</v>
      </c>
      <c r="E654" s="281" t="s">
        <v>14250</v>
      </c>
      <c r="F654" s="264"/>
      <c r="G654" s="263"/>
      <c r="H654" s="260" t="s">
        <v>5508</v>
      </c>
      <c r="I654" s="260" t="s">
        <v>5989</v>
      </c>
      <c r="J654" s="260" t="s">
        <v>9844</v>
      </c>
      <c r="K654" s="264" t="s">
        <v>16672</v>
      </c>
      <c r="L654" s="259" t="s">
        <v>1308</v>
      </c>
      <c r="M654" s="259" t="s">
        <v>10720</v>
      </c>
      <c r="N654" s="260" t="s">
        <v>1071</v>
      </c>
      <c r="O654" s="266" t="str">
        <f t="shared" ca="1" si="28"/>
        <v>0 tahun, 3 bulan, 24 hari</v>
      </c>
      <c r="P654" s="331">
        <f t="shared" ca="1" si="29"/>
        <v>116</v>
      </c>
    </row>
    <row r="655" spans="1:16" ht="40.799999999999997" x14ac:dyDescent="0.7">
      <c r="A655" s="259">
        <v>654</v>
      </c>
      <c r="B655" s="269" t="s">
        <v>14202</v>
      </c>
      <c r="C655" s="261">
        <v>46188</v>
      </c>
      <c r="D655" s="262" t="s">
        <v>39</v>
      </c>
      <c r="E655" s="281" t="s">
        <v>14251</v>
      </c>
      <c r="F655" s="264"/>
      <c r="G655" s="281" t="s">
        <v>14986</v>
      </c>
      <c r="H655" s="260" t="s">
        <v>5508</v>
      </c>
      <c r="I655" s="260" t="s">
        <v>3200</v>
      </c>
      <c r="J655" s="260" t="s">
        <v>13323</v>
      </c>
      <c r="K655" s="260" t="s">
        <v>16672</v>
      </c>
      <c r="L655" s="259" t="s">
        <v>1308</v>
      </c>
      <c r="M655" s="260" t="s">
        <v>10661</v>
      </c>
      <c r="N655" s="259" t="s">
        <v>15552</v>
      </c>
      <c r="O655" s="266" t="str">
        <f t="shared" ca="1" si="28"/>
        <v>0 tahun, 3 bulan, 24 hari</v>
      </c>
      <c r="P655" s="331">
        <f t="shared" ca="1" si="29"/>
        <v>116</v>
      </c>
    </row>
    <row r="656" spans="1:16" ht="40.799999999999997" x14ac:dyDescent="0.7">
      <c r="A656" s="259">
        <v>655</v>
      </c>
      <c r="B656" s="269" t="s">
        <v>14203</v>
      </c>
      <c r="C656" s="261">
        <v>46188</v>
      </c>
      <c r="D656" s="262" t="s">
        <v>39</v>
      </c>
      <c r="E656" s="281" t="s">
        <v>14252</v>
      </c>
      <c r="F656" s="264"/>
      <c r="G656" s="263"/>
      <c r="H656" s="260" t="s">
        <v>5508</v>
      </c>
      <c r="I656" s="260" t="s">
        <v>3191</v>
      </c>
      <c r="J656" s="260" t="s">
        <v>12614</v>
      </c>
      <c r="K656" s="260" t="s">
        <v>16672</v>
      </c>
      <c r="L656" s="259" t="s">
        <v>1308</v>
      </c>
      <c r="M656" s="260" t="s">
        <v>10515</v>
      </c>
      <c r="N656" s="260" t="s">
        <v>6866</v>
      </c>
      <c r="O656" s="266" t="str">
        <f t="shared" ca="1" si="28"/>
        <v>0 tahun, 3 bulan, 24 hari</v>
      </c>
      <c r="P656" s="331">
        <f t="shared" ca="1" si="29"/>
        <v>116</v>
      </c>
    </row>
    <row r="657" spans="1:16" ht="40.799999999999997" x14ac:dyDescent="0.7">
      <c r="A657" s="259">
        <v>656</v>
      </c>
      <c r="B657" s="269" t="s">
        <v>14204</v>
      </c>
      <c r="C657" s="261">
        <v>46190</v>
      </c>
      <c r="D657" s="262" t="s">
        <v>39</v>
      </c>
      <c r="E657" s="281" t="s">
        <v>14253</v>
      </c>
      <c r="F657" s="264"/>
      <c r="G657" s="263"/>
      <c r="H657" s="260" t="s">
        <v>5508</v>
      </c>
      <c r="I657" s="260" t="s">
        <v>3200</v>
      </c>
      <c r="J657" s="260" t="s">
        <v>13323</v>
      </c>
      <c r="K657" s="260" t="s">
        <v>16672</v>
      </c>
      <c r="L657" s="259" t="s">
        <v>1308</v>
      </c>
      <c r="M657" s="260" t="s">
        <v>10661</v>
      </c>
      <c r="N657" s="259" t="s">
        <v>15552</v>
      </c>
      <c r="O657" s="266" t="str">
        <f t="shared" ca="1" si="28"/>
        <v>0 tahun, 3 bulan, 22 hari</v>
      </c>
      <c r="P657" s="331">
        <f t="shared" ca="1" si="29"/>
        <v>114</v>
      </c>
    </row>
    <row r="658" spans="1:16" ht="61.2" x14ac:dyDescent="0.7">
      <c r="A658" s="259">
        <v>657</v>
      </c>
      <c r="B658" s="269" t="s">
        <v>14205</v>
      </c>
      <c r="C658" s="261">
        <v>46190</v>
      </c>
      <c r="D658" s="262" t="s">
        <v>39</v>
      </c>
      <c r="E658" s="281" t="s">
        <v>14254</v>
      </c>
      <c r="F658" s="264"/>
      <c r="G658" s="263"/>
      <c r="H658" s="260" t="s">
        <v>5508</v>
      </c>
      <c r="I658" s="260" t="s">
        <v>5989</v>
      </c>
      <c r="J658" s="260" t="s">
        <v>9844</v>
      </c>
      <c r="K658" s="264" t="s">
        <v>16672</v>
      </c>
      <c r="L658" s="259" t="s">
        <v>1308</v>
      </c>
      <c r="M658" s="259" t="s">
        <v>10720</v>
      </c>
      <c r="N658" s="260" t="s">
        <v>1071</v>
      </c>
      <c r="O658" s="266" t="str">
        <f t="shared" ca="1" si="28"/>
        <v>0 tahun, 3 bulan, 22 hari</v>
      </c>
      <c r="P658" s="331">
        <f t="shared" ca="1" si="29"/>
        <v>114</v>
      </c>
    </row>
    <row r="659" spans="1:16" ht="40.799999999999997" x14ac:dyDescent="0.7">
      <c r="A659" s="259">
        <v>658</v>
      </c>
      <c r="B659" s="269" t="s">
        <v>14255</v>
      </c>
      <c r="C659" s="261">
        <v>46190</v>
      </c>
      <c r="D659" s="262" t="s">
        <v>39</v>
      </c>
      <c r="E659" s="281" t="s">
        <v>14286</v>
      </c>
      <c r="F659" s="264"/>
      <c r="G659" s="263"/>
      <c r="H659" s="260" t="s">
        <v>5508</v>
      </c>
      <c r="I659" s="260" t="s">
        <v>7640</v>
      </c>
      <c r="J659" s="260" t="s">
        <v>12613</v>
      </c>
      <c r="K659" s="260" t="s">
        <v>16672</v>
      </c>
      <c r="L659" s="259" t="s">
        <v>1308</v>
      </c>
      <c r="M659" s="260" t="s">
        <v>1175</v>
      </c>
      <c r="N659" s="260" t="s">
        <v>7484</v>
      </c>
      <c r="O659" s="266" t="str">
        <f t="shared" ca="1" si="28"/>
        <v>0 tahun, 3 bulan, 22 hari</v>
      </c>
      <c r="P659" s="331">
        <f t="shared" ca="1" si="29"/>
        <v>114</v>
      </c>
    </row>
    <row r="660" spans="1:16" ht="61.2" x14ac:dyDescent="0.7">
      <c r="A660" s="259">
        <v>659</v>
      </c>
      <c r="B660" s="269" t="s">
        <v>14256</v>
      </c>
      <c r="C660" s="261">
        <v>46191</v>
      </c>
      <c r="D660" s="262" t="s">
        <v>39</v>
      </c>
      <c r="E660" s="281" t="s">
        <v>14287</v>
      </c>
      <c r="F660" s="264"/>
      <c r="G660" s="263" t="s">
        <v>14328</v>
      </c>
      <c r="H660" s="260" t="s">
        <v>1079</v>
      </c>
      <c r="I660" s="260" t="s">
        <v>7397</v>
      </c>
      <c r="J660" s="260" t="s">
        <v>12608</v>
      </c>
      <c r="K660" s="260" t="s">
        <v>16672</v>
      </c>
      <c r="L660" s="259" t="s">
        <v>1308</v>
      </c>
      <c r="M660" s="260" t="s">
        <v>1079</v>
      </c>
      <c r="N660" s="260" t="s">
        <v>5498</v>
      </c>
      <c r="O660" s="266" t="str">
        <f t="shared" ca="1" si="28"/>
        <v>0 tahun, 3 bulan, 21 hari</v>
      </c>
      <c r="P660" s="331">
        <f t="shared" ca="1" si="29"/>
        <v>113</v>
      </c>
    </row>
    <row r="661" spans="1:16" ht="40.799999999999997" x14ac:dyDescent="0.7">
      <c r="A661" s="259">
        <v>660</v>
      </c>
      <c r="B661" s="269" t="s">
        <v>14257</v>
      </c>
      <c r="C661" s="261">
        <v>46191</v>
      </c>
      <c r="D661" s="262" t="s">
        <v>39</v>
      </c>
      <c r="E661" s="281" t="s">
        <v>14288</v>
      </c>
      <c r="F661" s="264"/>
      <c r="G661" s="263"/>
      <c r="H661" s="260" t="s">
        <v>5508</v>
      </c>
      <c r="I661" s="260" t="s">
        <v>5989</v>
      </c>
      <c r="J661" s="260" t="s">
        <v>9844</v>
      </c>
      <c r="K661" s="264" t="s">
        <v>16672</v>
      </c>
      <c r="L661" s="315" t="s">
        <v>1305</v>
      </c>
      <c r="M661" s="259" t="s">
        <v>10720</v>
      </c>
      <c r="N661" s="260" t="s">
        <v>1071</v>
      </c>
      <c r="O661" s="266" t="str">
        <f t="shared" ca="1" si="28"/>
        <v>0 tahun, 3 bulan, 21 hari</v>
      </c>
      <c r="P661" s="331">
        <f t="shared" ca="1" si="29"/>
        <v>113</v>
      </c>
    </row>
    <row r="662" spans="1:16" x14ac:dyDescent="0.7">
      <c r="A662" s="259">
        <v>661</v>
      </c>
      <c r="B662" s="269" t="s">
        <v>14258</v>
      </c>
      <c r="C662" s="261">
        <v>46191</v>
      </c>
      <c r="D662" s="262" t="s">
        <v>39</v>
      </c>
      <c r="E662" s="281" t="s">
        <v>14289</v>
      </c>
      <c r="F662" s="264"/>
      <c r="G662" s="263"/>
      <c r="H662" s="260" t="s">
        <v>5508</v>
      </c>
      <c r="I662" s="260" t="s">
        <v>5508</v>
      </c>
      <c r="J662" s="260" t="s">
        <v>3188</v>
      </c>
      <c r="K662" s="260" t="s">
        <v>16672</v>
      </c>
      <c r="L662" s="315" t="s">
        <v>1305</v>
      </c>
      <c r="M662" s="260" t="s">
        <v>1170</v>
      </c>
      <c r="N662" s="260" t="s">
        <v>13443</v>
      </c>
      <c r="O662" s="266" t="str">
        <f t="shared" ca="1" si="28"/>
        <v>0 tahun, 3 bulan, 21 hari</v>
      </c>
      <c r="P662" s="331">
        <f t="shared" ca="1" si="29"/>
        <v>113</v>
      </c>
    </row>
    <row r="663" spans="1:16" x14ac:dyDescent="0.7">
      <c r="A663" s="259">
        <v>662</v>
      </c>
      <c r="B663" s="269" t="s">
        <v>14259</v>
      </c>
      <c r="C663" s="261">
        <v>46191</v>
      </c>
      <c r="D663" s="262" t="s">
        <v>39</v>
      </c>
      <c r="E663" s="281" t="s">
        <v>14290</v>
      </c>
      <c r="F663" s="264"/>
      <c r="G663" s="263"/>
      <c r="H663" s="260" t="s">
        <v>5508</v>
      </c>
      <c r="I663" s="260" t="s">
        <v>3200</v>
      </c>
      <c r="J663" s="260" t="s">
        <v>13323</v>
      </c>
      <c r="K663" s="260" t="s">
        <v>16672</v>
      </c>
      <c r="L663" s="259" t="s">
        <v>1308</v>
      </c>
      <c r="M663" s="260" t="s">
        <v>10661</v>
      </c>
      <c r="N663" s="260" t="s">
        <v>7934</v>
      </c>
      <c r="O663" s="266" t="str">
        <f t="shared" ca="1" si="28"/>
        <v>0 tahun, 3 bulan, 21 hari</v>
      </c>
      <c r="P663" s="331">
        <f t="shared" ca="1" si="29"/>
        <v>113</v>
      </c>
    </row>
    <row r="664" spans="1:16" ht="40.799999999999997" x14ac:dyDescent="0.7">
      <c r="A664" s="259">
        <v>663</v>
      </c>
      <c r="B664" s="269" t="s">
        <v>14260</v>
      </c>
      <c r="C664" s="261">
        <v>46191</v>
      </c>
      <c r="D664" s="262" t="s">
        <v>39</v>
      </c>
      <c r="E664" s="281" t="s">
        <v>14291</v>
      </c>
      <c r="F664" s="264"/>
      <c r="G664" s="263"/>
      <c r="H664" s="260" t="s">
        <v>5508</v>
      </c>
      <c r="I664" s="260" t="s">
        <v>5989</v>
      </c>
      <c r="J664" s="260" t="s">
        <v>12614</v>
      </c>
      <c r="K664" s="260" t="s">
        <v>16672</v>
      </c>
      <c r="L664" s="259" t="s">
        <v>1308</v>
      </c>
      <c r="M664" s="260" t="s">
        <v>11545</v>
      </c>
      <c r="N664" s="260" t="s">
        <v>10488</v>
      </c>
      <c r="O664" s="266" t="str">
        <f t="shared" ca="1" si="28"/>
        <v>0 tahun, 3 bulan, 21 hari</v>
      </c>
      <c r="P664" s="331">
        <f t="shared" ca="1" si="29"/>
        <v>113</v>
      </c>
    </row>
    <row r="665" spans="1:16" ht="40.799999999999997" x14ac:dyDescent="0.7">
      <c r="A665" s="259">
        <v>664</v>
      </c>
      <c r="B665" s="269" t="s">
        <v>14261</v>
      </c>
      <c r="C665" s="261">
        <v>46191</v>
      </c>
      <c r="D665" s="262" t="s">
        <v>39</v>
      </c>
      <c r="E665" s="281" t="s">
        <v>14292</v>
      </c>
      <c r="F665" s="264"/>
      <c r="G665" s="263"/>
      <c r="H665" s="260" t="s">
        <v>5508</v>
      </c>
      <c r="I665" s="260" t="s">
        <v>7640</v>
      </c>
      <c r="J665" s="260" t="s">
        <v>12614</v>
      </c>
      <c r="K665" s="260" t="s">
        <v>16672</v>
      </c>
      <c r="L665" s="259" t="s">
        <v>1308</v>
      </c>
      <c r="M665" s="260" t="s">
        <v>11545</v>
      </c>
      <c r="N665" s="260" t="s">
        <v>8067</v>
      </c>
      <c r="O665" s="266" t="str">
        <f t="shared" ca="1" si="28"/>
        <v>0 tahun, 3 bulan, 21 hari</v>
      </c>
      <c r="P665" s="331">
        <f t="shared" ca="1" si="29"/>
        <v>113</v>
      </c>
    </row>
    <row r="666" spans="1:16" ht="61.2" x14ac:dyDescent="0.7">
      <c r="A666" s="259">
        <v>665</v>
      </c>
      <c r="B666" s="269" t="s">
        <v>14262</v>
      </c>
      <c r="C666" s="261">
        <v>46191</v>
      </c>
      <c r="D666" s="262" t="s">
        <v>39</v>
      </c>
      <c r="E666" s="281" t="s">
        <v>14293</v>
      </c>
      <c r="F666" s="264"/>
      <c r="G666" s="263"/>
      <c r="H666" s="260" t="s">
        <v>5508</v>
      </c>
      <c r="I666" s="260" t="s">
        <v>5989</v>
      </c>
      <c r="J666" s="260" t="s">
        <v>9844</v>
      </c>
      <c r="K666" s="264" t="s">
        <v>16672</v>
      </c>
      <c r="L666" s="259" t="s">
        <v>1308</v>
      </c>
      <c r="M666" s="259" t="s">
        <v>10720</v>
      </c>
      <c r="N666" s="260" t="s">
        <v>1071</v>
      </c>
      <c r="O666" s="266" t="str">
        <f t="shared" ca="1" si="28"/>
        <v>0 tahun, 3 bulan, 21 hari</v>
      </c>
      <c r="P666" s="331">
        <f t="shared" ca="1" si="29"/>
        <v>113</v>
      </c>
    </row>
    <row r="667" spans="1:16" ht="40.799999999999997" x14ac:dyDescent="0.7">
      <c r="A667" s="259">
        <v>666</v>
      </c>
      <c r="B667" s="269" t="s">
        <v>14263</v>
      </c>
      <c r="C667" s="261">
        <v>46191</v>
      </c>
      <c r="D667" s="262" t="s">
        <v>7223</v>
      </c>
      <c r="E667" s="281" t="s">
        <v>14294</v>
      </c>
      <c r="F667" s="264"/>
      <c r="G667" s="263"/>
      <c r="H667" s="260" t="s">
        <v>5508</v>
      </c>
      <c r="I667" s="260" t="s">
        <v>5508</v>
      </c>
      <c r="J667" s="260" t="s">
        <v>12601</v>
      </c>
      <c r="K667" s="260" t="s">
        <v>16672</v>
      </c>
      <c r="L667" s="259" t="s">
        <v>1308</v>
      </c>
      <c r="M667" s="260" t="s">
        <v>1167</v>
      </c>
      <c r="N667" s="260" t="s">
        <v>1163</v>
      </c>
      <c r="O667" s="266" t="str">
        <f t="shared" ca="1" si="28"/>
        <v>0 tahun, 3 bulan, 21 hari</v>
      </c>
      <c r="P667" s="331">
        <f t="shared" ca="1" si="29"/>
        <v>113</v>
      </c>
    </row>
    <row r="668" spans="1:16" x14ac:dyDescent="0.7">
      <c r="A668" s="259">
        <v>667</v>
      </c>
      <c r="B668" s="269" t="s">
        <v>14264</v>
      </c>
      <c r="C668" s="261">
        <v>46192</v>
      </c>
      <c r="D668" s="262" t="s">
        <v>39</v>
      </c>
      <c r="E668" s="281" t="s">
        <v>2515</v>
      </c>
      <c r="F668" s="264"/>
      <c r="G668" s="263"/>
      <c r="H668" s="260" t="s">
        <v>1079</v>
      </c>
      <c r="I668" s="260" t="s">
        <v>7397</v>
      </c>
      <c r="J668" s="260" t="s">
        <v>12608</v>
      </c>
      <c r="K668" s="260" t="s">
        <v>16672</v>
      </c>
      <c r="L668" s="259" t="s">
        <v>1308</v>
      </c>
      <c r="M668" s="260" t="s">
        <v>1079</v>
      </c>
      <c r="N668" s="260" t="s">
        <v>5498</v>
      </c>
      <c r="O668" s="266" t="str">
        <f t="shared" ref="O668:O689" ca="1" si="30">DATEDIF(C668,$R$1,"Y")&amp;" tahun, "&amp;DATEDIF(C668,$R$1,"YM")&amp;" bulan, "&amp;DATEDIF(C668,$R$1,"MD")&amp;" hari"</f>
        <v>0 tahun, 3 bulan, 20 hari</v>
      </c>
      <c r="P668" s="331">
        <f t="shared" ref="P668:P689" ca="1" si="31">TODAY()-C668</f>
        <v>112</v>
      </c>
    </row>
    <row r="669" spans="1:16" ht="40.799999999999997" x14ac:dyDescent="0.7">
      <c r="A669" s="259">
        <v>668</v>
      </c>
      <c r="B669" s="269" t="s">
        <v>14265</v>
      </c>
      <c r="C669" s="261">
        <v>46192</v>
      </c>
      <c r="D669" s="262" t="s">
        <v>39</v>
      </c>
      <c r="E669" s="281" t="s">
        <v>14295</v>
      </c>
      <c r="F669" s="264"/>
      <c r="G669" s="263"/>
      <c r="H669" s="260" t="s">
        <v>1079</v>
      </c>
      <c r="I669" s="260" t="s">
        <v>5935</v>
      </c>
      <c r="J669" s="260" t="s">
        <v>12608</v>
      </c>
      <c r="K669" s="260" t="s">
        <v>16672</v>
      </c>
      <c r="L669" s="259" t="s">
        <v>1308</v>
      </c>
      <c r="M669" s="260" t="s">
        <v>1079</v>
      </c>
      <c r="N669" s="260" t="s">
        <v>2490</v>
      </c>
      <c r="O669" s="266" t="str">
        <f t="shared" ca="1" si="30"/>
        <v>0 tahun, 3 bulan, 20 hari</v>
      </c>
      <c r="P669" s="331">
        <f t="shared" ca="1" si="31"/>
        <v>112</v>
      </c>
    </row>
    <row r="670" spans="1:16" x14ac:dyDescent="0.7">
      <c r="A670" s="259">
        <v>669</v>
      </c>
      <c r="B670" s="269" t="s">
        <v>14266</v>
      </c>
      <c r="C670" s="261">
        <v>46192</v>
      </c>
      <c r="D670" s="262" t="s">
        <v>39</v>
      </c>
      <c r="E670" s="281" t="s">
        <v>14296</v>
      </c>
      <c r="F670" s="264"/>
      <c r="G670" s="263"/>
      <c r="H670" s="260" t="s">
        <v>5508</v>
      </c>
      <c r="I670" s="260" t="s">
        <v>5989</v>
      </c>
      <c r="J670" s="260" t="s">
        <v>12601</v>
      </c>
      <c r="K670" s="260" t="s">
        <v>16672</v>
      </c>
      <c r="L670" s="259" t="s">
        <v>1308</v>
      </c>
      <c r="M670" s="260" t="s">
        <v>1167</v>
      </c>
      <c r="N670" s="260" t="s">
        <v>1163</v>
      </c>
      <c r="O670" s="266" t="str">
        <f t="shared" ca="1" si="30"/>
        <v>0 tahun, 3 bulan, 20 hari</v>
      </c>
      <c r="P670" s="331">
        <f t="shared" ca="1" si="31"/>
        <v>112</v>
      </c>
    </row>
    <row r="671" spans="1:16" ht="61.2" x14ac:dyDescent="0.7">
      <c r="A671" s="259">
        <v>670</v>
      </c>
      <c r="B671" s="269" t="s">
        <v>14267</v>
      </c>
      <c r="C671" s="261">
        <v>46192</v>
      </c>
      <c r="D671" s="262" t="s">
        <v>39</v>
      </c>
      <c r="E671" s="281" t="s">
        <v>14297</v>
      </c>
      <c r="F671" s="264"/>
      <c r="G671" s="263"/>
      <c r="H671" s="260" t="s">
        <v>5508</v>
      </c>
      <c r="I671" s="260" t="s">
        <v>5989</v>
      </c>
      <c r="J671" s="260" t="s">
        <v>9844</v>
      </c>
      <c r="K671" s="264" t="s">
        <v>16672</v>
      </c>
      <c r="L671" s="259" t="s">
        <v>1308</v>
      </c>
      <c r="M671" s="259" t="s">
        <v>10720</v>
      </c>
      <c r="N671" s="260" t="s">
        <v>1071</v>
      </c>
      <c r="O671" s="266" t="str">
        <f t="shared" ca="1" si="30"/>
        <v>0 tahun, 3 bulan, 20 hari</v>
      </c>
      <c r="P671" s="331">
        <f t="shared" ca="1" si="31"/>
        <v>112</v>
      </c>
    </row>
    <row r="672" spans="1:16" x14ac:dyDescent="0.7">
      <c r="A672" s="259">
        <v>671</v>
      </c>
      <c r="B672" s="269" t="s">
        <v>14268</v>
      </c>
      <c r="C672" s="261">
        <v>46192</v>
      </c>
      <c r="D672" s="262" t="s">
        <v>39</v>
      </c>
      <c r="E672" s="281" t="s">
        <v>14236</v>
      </c>
      <c r="F672" s="264"/>
      <c r="G672" s="263"/>
      <c r="H672" s="260" t="s">
        <v>5985</v>
      </c>
      <c r="I672" s="260" t="s">
        <v>5985</v>
      </c>
      <c r="J672" s="260" t="s">
        <v>12621</v>
      </c>
      <c r="K672" s="260" t="s">
        <v>16672</v>
      </c>
      <c r="L672" s="259" t="s">
        <v>1308</v>
      </c>
      <c r="M672" s="260" t="s">
        <v>1072</v>
      </c>
      <c r="N672" s="260" t="s">
        <v>1191</v>
      </c>
      <c r="O672" s="266" t="str">
        <f t="shared" ca="1" si="30"/>
        <v>0 tahun, 3 bulan, 20 hari</v>
      </c>
      <c r="P672" s="331">
        <f t="shared" ca="1" si="31"/>
        <v>112</v>
      </c>
    </row>
    <row r="673" spans="1:16" ht="102" x14ac:dyDescent="0.7">
      <c r="A673" s="259">
        <v>672</v>
      </c>
      <c r="B673" s="269" t="s">
        <v>14269</v>
      </c>
      <c r="C673" s="261">
        <v>46192</v>
      </c>
      <c r="D673" s="262" t="s">
        <v>39</v>
      </c>
      <c r="E673" s="281" t="s">
        <v>14298</v>
      </c>
      <c r="F673" s="264"/>
      <c r="G673" s="263" t="s">
        <v>17012</v>
      </c>
      <c r="H673" s="260" t="s">
        <v>5508</v>
      </c>
      <c r="I673" s="260" t="s">
        <v>5990</v>
      </c>
      <c r="J673" s="260" t="s">
        <v>12614</v>
      </c>
      <c r="K673" s="260" t="s">
        <v>16672</v>
      </c>
      <c r="L673" s="259" t="s">
        <v>1308</v>
      </c>
      <c r="M673" s="260" t="s">
        <v>11545</v>
      </c>
      <c r="N673" s="260" t="s">
        <v>13350</v>
      </c>
      <c r="O673" s="266" t="str">
        <f t="shared" ca="1" si="30"/>
        <v>0 tahun, 3 bulan, 20 hari</v>
      </c>
      <c r="P673" s="331">
        <f t="shared" ca="1" si="31"/>
        <v>112</v>
      </c>
    </row>
    <row r="674" spans="1:16" x14ac:dyDescent="0.7">
      <c r="A674" s="259">
        <v>673</v>
      </c>
      <c r="B674" s="269" t="s">
        <v>14270</v>
      </c>
      <c r="C674" s="261">
        <v>46194</v>
      </c>
      <c r="D674" s="262" t="s">
        <v>39</v>
      </c>
      <c r="E674" s="281" t="s">
        <v>14299</v>
      </c>
      <c r="F674" s="264"/>
      <c r="G674" s="263"/>
      <c r="H674" s="260" t="s">
        <v>5508</v>
      </c>
      <c r="I674" s="260" t="s">
        <v>3191</v>
      </c>
      <c r="J674" s="260" t="s">
        <v>12614</v>
      </c>
      <c r="K674" s="260" t="s">
        <v>16672</v>
      </c>
      <c r="L674" s="259" t="s">
        <v>1308</v>
      </c>
      <c r="M674" s="260" t="s">
        <v>11545</v>
      </c>
      <c r="N674" s="260" t="s">
        <v>11722</v>
      </c>
      <c r="O674" s="266" t="str">
        <f t="shared" ca="1" si="30"/>
        <v>0 tahun, 3 bulan, 18 hari</v>
      </c>
      <c r="P674" s="331">
        <f t="shared" ca="1" si="31"/>
        <v>110</v>
      </c>
    </row>
    <row r="675" spans="1:16" ht="40.799999999999997" x14ac:dyDescent="0.7">
      <c r="A675" s="259">
        <v>674</v>
      </c>
      <c r="B675" s="269" t="s">
        <v>14271</v>
      </c>
      <c r="C675" s="261">
        <v>46195</v>
      </c>
      <c r="D675" s="262" t="s">
        <v>39</v>
      </c>
      <c r="E675" s="281" t="s">
        <v>14300</v>
      </c>
      <c r="F675" s="264"/>
      <c r="G675" s="263"/>
      <c r="H675" s="260" t="s">
        <v>5508</v>
      </c>
      <c r="I675" s="260" t="s">
        <v>5989</v>
      </c>
      <c r="J675" s="260" t="s">
        <v>12613</v>
      </c>
      <c r="K675" s="260" t="s">
        <v>16672</v>
      </c>
      <c r="L675" s="259" t="s">
        <v>1308</v>
      </c>
      <c r="M675" s="260" t="s">
        <v>7859</v>
      </c>
      <c r="N675" s="260" t="s">
        <v>7484</v>
      </c>
      <c r="O675" s="266" t="str">
        <f t="shared" ca="1" si="30"/>
        <v>0 tahun, 3 bulan, 17 hari</v>
      </c>
      <c r="P675" s="331">
        <f t="shared" ca="1" si="31"/>
        <v>109</v>
      </c>
    </row>
    <row r="676" spans="1:16" ht="40.799999999999997" x14ac:dyDescent="0.7">
      <c r="A676" s="259">
        <v>675</v>
      </c>
      <c r="B676" s="269" t="s">
        <v>14272</v>
      </c>
      <c r="C676" s="261">
        <v>46195</v>
      </c>
      <c r="D676" s="262" t="s">
        <v>39</v>
      </c>
      <c r="E676" s="281" t="s">
        <v>14301</v>
      </c>
      <c r="F676" s="264"/>
      <c r="G676" s="263"/>
      <c r="H676" s="260" t="s">
        <v>5508</v>
      </c>
      <c r="I676" s="260" t="s">
        <v>5990</v>
      </c>
      <c r="J676" s="260" t="s">
        <v>12614</v>
      </c>
      <c r="K676" s="260" t="s">
        <v>16672</v>
      </c>
      <c r="L676" s="259" t="s">
        <v>1308</v>
      </c>
      <c r="M676" s="260" t="s">
        <v>11545</v>
      </c>
      <c r="N676" s="260" t="s">
        <v>14302</v>
      </c>
      <c r="O676" s="266" t="str">
        <f t="shared" ca="1" si="30"/>
        <v>0 tahun, 3 bulan, 17 hari</v>
      </c>
      <c r="P676" s="331">
        <f t="shared" ca="1" si="31"/>
        <v>109</v>
      </c>
    </row>
    <row r="677" spans="1:16" ht="40.799999999999997" x14ac:dyDescent="0.7">
      <c r="A677" s="259">
        <v>676</v>
      </c>
      <c r="B677" s="269" t="s">
        <v>14273</v>
      </c>
      <c r="C677" s="261">
        <v>46195</v>
      </c>
      <c r="D677" s="262" t="s">
        <v>39</v>
      </c>
      <c r="E677" s="281" t="s">
        <v>14303</v>
      </c>
      <c r="F677" s="264"/>
      <c r="G677" s="263"/>
      <c r="H677" s="260" t="s">
        <v>5508</v>
      </c>
      <c r="I677" s="260" t="s">
        <v>7397</v>
      </c>
      <c r="J677" s="260" t="s">
        <v>12613</v>
      </c>
      <c r="K677" s="260" t="s">
        <v>16672</v>
      </c>
      <c r="L677" s="259" t="s">
        <v>1308</v>
      </c>
      <c r="M677" s="260" t="s">
        <v>10661</v>
      </c>
      <c r="N677" s="259" t="s">
        <v>15552</v>
      </c>
      <c r="O677" s="266" t="str">
        <f t="shared" ca="1" si="30"/>
        <v>0 tahun, 3 bulan, 17 hari</v>
      </c>
      <c r="P677" s="331">
        <f t="shared" ca="1" si="31"/>
        <v>109</v>
      </c>
    </row>
    <row r="678" spans="1:16" x14ac:dyDescent="0.7">
      <c r="A678" s="259">
        <v>677</v>
      </c>
      <c r="B678" s="269" t="s">
        <v>14274</v>
      </c>
      <c r="C678" s="261">
        <v>46195</v>
      </c>
      <c r="D678" s="262" t="s">
        <v>39</v>
      </c>
      <c r="E678" s="281" t="s">
        <v>14304</v>
      </c>
      <c r="F678" s="264"/>
      <c r="G678" s="263"/>
      <c r="H678" s="260" t="s">
        <v>5508</v>
      </c>
      <c r="I678" s="260" t="s">
        <v>3191</v>
      </c>
      <c r="J678" s="260" t="s">
        <v>12614</v>
      </c>
      <c r="K678" s="260" t="s">
        <v>16672</v>
      </c>
      <c r="L678" s="259" t="s">
        <v>1308</v>
      </c>
      <c r="M678" s="260" t="s">
        <v>10515</v>
      </c>
      <c r="N678" s="260" t="s">
        <v>6866</v>
      </c>
      <c r="O678" s="266" t="str">
        <f t="shared" ca="1" si="30"/>
        <v>0 tahun, 3 bulan, 17 hari</v>
      </c>
      <c r="P678" s="331">
        <f t="shared" ca="1" si="31"/>
        <v>109</v>
      </c>
    </row>
    <row r="679" spans="1:16" ht="40.799999999999997" x14ac:dyDescent="0.7">
      <c r="A679" s="259">
        <v>678</v>
      </c>
      <c r="B679" s="269" t="s">
        <v>14275</v>
      </c>
      <c r="C679" s="261">
        <v>46195</v>
      </c>
      <c r="D679" s="262" t="s">
        <v>39</v>
      </c>
      <c r="E679" s="281" t="s">
        <v>14305</v>
      </c>
      <c r="F679" s="264"/>
      <c r="G679" s="263"/>
      <c r="H679" s="260" t="s">
        <v>5508</v>
      </c>
      <c r="I679" s="260" t="s">
        <v>7640</v>
      </c>
      <c r="J679" s="260" t="s">
        <v>12613</v>
      </c>
      <c r="K679" s="260" t="s">
        <v>16672</v>
      </c>
      <c r="L679" s="315" t="s">
        <v>1305</v>
      </c>
      <c r="M679" s="260" t="s">
        <v>1175</v>
      </c>
      <c r="N679" s="260" t="s">
        <v>7484</v>
      </c>
      <c r="O679" s="266" t="str">
        <f t="shared" ca="1" si="30"/>
        <v>0 tahun, 3 bulan, 17 hari</v>
      </c>
      <c r="P679" s="331">
        <f t="shared" ca="1" si="31"/>
        <v>109</v>
      </c>
    </row>
    <row r="680" spans="1:16" ht="61.2" x14ac:dyDescent="0.7">
      <c r="A680" s="259">
        <v>679</v>
      </c>
      <c r="B680" s="269" t="s">
        <v>14276</v>
      </c>
      <c r="C680" s="261">
        <v>46195</v>
      </c>
      <c r="D680" s="262" t="s">
        <v>39</v>
      </c>
      <c r="E680" s="281" t="s">
        <v>14306</v>
      </c>
      <c r="F680" s="264"/>
      <c r="G680" s="263"/>
      <c r="H680" s="260" t="s">
        <v>5508</v>
      </c>
      <c r="I680" s="260" t="s">
        <v>5989</v>
      </c>
      <c r="J680" s="260" t="s">
        <v>9844</v>
      </c>
      <c r="K680" s="264" t="s">
        <v>16672</v>
      </c>
      <c r="L680" s="259" t="s">
        <v>1308</v>
      </c>
      <c r="M680" s="259" t="s">
        <v>10720</v>
      </c>
      <c r="N680" s="260" t="s">
        <v>1071</v>
      </c>
      <c r="O680" s="266" t="str">
        <f t="shared" ca="1" si="30"/>
        <v>0 tahun, 3 bulan, 17 hari</v>
      </c>
      <c r="P680" s="331">
        <f t="shared" ca="1" si="31"/>
        <v>109</v>
      </c>
    </row>
    <row r="681" spans="1:16" ht="40.799999999999997" x14ac:dyDescent="0.7">
      <c r="A681" s="259">
        <v>680</v>
      </c>
      <c r="B681" s="269" t="s">
        <v>14277</v>
      </c>
      <c r="C681" s="261">
        <v>46196</v>
      </c>
      <c r="D681" s="262" t="s">
        <v>39</v>
      </c>
      <c r="E681" s="281" t="s">
        <v>14307</v>
      </c>
      <c r="F681" s="264"/>
      <c r="G681" s="263"/>
      <c r="H681" s="260" t="s">
        <v>5508</v>
      </c>
      <c r="I681" s="260" t="s">
        <v>3191</v>
      </c>
      <c r="J681" s="260" t="s">
        <v>12614</v>
      </c>
      <c r="K681" s="260" t="s">
        <v>16672</v>
      </c>
      <c r="L681" s="259" t="s">
        <v>1308</v>
      </c>
      <c r="M681" s="260" t="s">
        <v>11545</v>
      </c>
      <c r="N681" s="260" t="s">
        <v>11778</v>
      </c>
      <c r="O681" s="266" t="str">
        <f t="shared" ca="1" si="30"/>
        <v>0 tahun, 3 bulan, 16 hari</v>
      </c>
      <c r="P681" s="331">
        <f t="shared" ca="1" si="31"/>
        <v>108</v>
      </c>
    </row>
    <row r="682" spans="1:16" x14ac:dyDescent="0.7">
      <c r="A682" s="259">
        <v>681</v>
      </c>
      <c r="B682" s="269" t="s">
        <v>14278</v>
      </c>
      <c r="C682" s="261">
        <v>46196</v>
      </c>
      <c r="D682" s="262" t="s">
        <v>9775</v>
      </c>
      <c r="E682" s="281" t="s">
        <v>14308</v>
      </c>
      <c r="F682" s="264"/>
      <c r="G682" s="263"/>
      <c r="H682" s="260" t="s">
        <v>5985</v>
      </c>
      <c r="I682" s="260" t="s">
        <v>5985</v>
      </c>
      <c r="J682" s="260" t="s">
        <v>12621</v>
      </c>
      <c r="K682" s="260" t="s">
        <v>16672</v>
      </c>
      <c r="L682" s="259" t="s">
        <v>1308</v>
      </c>
      <c r="M682" s="260" t="s">
        <v>1072</v>
      </c>
      <c r="N682" s="260" t="s">
        <v>1191</v>
      </c>
      <c r="O682" s="266" t="str">
        <f t="shared" ca="1" si="30"/>
        <v>0 tahun, 3 bulan, 16 hari</v>
      </c>
      <c r="P682" s="331">
        <f t="shared" ca="1" si="31"/>
        <v>108</v>
      </c>
    </row>
    <row r="683" spans="1:16" ht="61.2" x14ac:dyDescent="0.7">
      <c r="A683" s="259">
        <v>682</v>
      </c>
      <c r="B683" s="269" t="s">
        <v>14279</v>
      </c>
      <c r="C683" s="261">
        <v>46196</v>
      </c>
      <c r="D683" s="262" t="s">
        <v>39</v>
      </c>
      <c r="E683" s="281" t="s">
        <v>14309</v>
      </c>
      <c r="F683" s="264"/>
      <c r="G683" s="263"/>
      <c r="H683" s="260" t="s">
        <v>5508</v>
      </c>
      <c r="I683" s="260" t="s">
        <v>5989</v>
      </c>
      <c r="J683" s="260" t="s">
        <v>9844</v>
      </c>
      <c r="K683" s="264" t="s">
        <v>16672</v>
      </c>
      <c r="L683" s="259" t="s">
        <v>1308</v>
      </c>
      <c r="M683" s="259" t="s">
        <v>10720</v>
      </c>
      <c r="N683" s="260" t="s">
        <v>1071</v>
      </c>
      <c r="O683" s="266" t="str">
        <f t="shared" ca="1" si="30"/>
        <v>0 tahun, 3 bulan, 16 hari</v>
      </c>
      <c r="P683" s="331">
        <f t="shared" ca="1" si="31"/>
        <v>108</v>
      </c>
    </row>
    <row r="684" spans="1:16" ht="102" x14ac:dyDescent="0.7">
      <c r="A684" s="259">
        <v>683</v>
      </c>
      <c r="B684" s="269" t="s">
        <v>14280</v>
      </c>
      <c r="C684" s="261">
        <v>46197</v>
      </c>
      <c r="D684" s="262" t="s">
        <v>39</v>
      </c>
      <c r="E684" s="281" t="s">
        <v>14310</v>
      </c>
      <c r="F684" s="264"/>
      <c r="G684" s="263" t="s">
        <v>17013</v>
      </c>
      <c r="H684" s="260" t="s">
        <v>5508</v>
      </c>
      <c r="I684" s="260" t="s">
        <v>5990</v>
      </c>
      <c r="J684" s="260" t="s">
        <v>12614</v>
      </c>
      <c r="K684" s="260" t="s">
        <v>16672</v>
      </c>
      <c r="L684" s="259" t="s">
        <v>1308</v>
      </c>
      <c r="M684" s="260" t="s">
        <v>11545</v>
      </c>
      <c r="N684" s="260" t="s">
        <v>13350</v>
      </c>
      <c r="O684" s="266" t="str">
        <f t="shared" ca="1" si="30"/>
        <v>0 tahun, 3 bulan, 15 hari</v>
      </c>
      <c r="P684" s="331">
        <f t="shared" ca="1" si="31"/>
        <v>107</v>
      </c>
    </row>
    <row r="685" spans="1:16" ht="61.2" x14ac:dyDescent="0.7">
      <c r="A685" s="259">
        <v>684</v>
      </c>
      <c r="B685" s="269" t="s">
        <v>14281</v>
      </c>
      <c r="C685" s="261">
        <v>46197</v>
      </c>
      <c r="D685" s="262" t="s">
        <v>39</v>
      </c>
      <c r="E685" s="281" t="s">
        <v>14311</v>
      </c>
      <c r="F685" s="264"/>
      <c r="G685" s="263"/>
      <c r="H685" s="260" t="s">
        <v>5508</v>
      </c>
      <c r="I685" s="260" t="s">
        <v>7640</v>
      </c>
      <c r="J685" s="260" t="s">
        <v>12614</v>
      </c>
      <c r="K685" s="260" t="s">
        <v>16672</v>
      </c>
      <c r="L685" s="259" t="s">
        <v>1308</v>
      </c>
      <c r="M685" s="260" t="s">
        <v>11545</v>
      </c>
      <c r="N685" s="260" t="s">
        <v>8067</v>
      </c>
      <c r="O685" s="266" t="str">
        <f t="shared" ca="1" si="30"/>
        <v>0 tahun, 3 bulan, 15 hari</v>
      </c>
      <c r="P685" s="331">
        <f t="shared" ca="1" si="31"/>
        <v>107</v>
      </c>
    </row>
    <row r="686" spans="1:16" ht="102" x14ac:dyDescent="0.7">
      <c r="A686" s="259">
        <v>685</v>
      </c>
      <c r="B686" s="269" t="s">
        <v>14282</v>
      </c>
      <c r="C686" s="261">
        <v>46197</v>
      </c>
      <c r="D686" s="262" t="s">
        <v>39</v>
      </c>
      <c r="E686" s="281" t="s">
        <v>14312</v>
      </c>
      <c r="F686" s="264"/>
      <c r="G686" s="263" t="s">
        <v>17014</v>
      </c>
      <c r="H686" s="260" t="s">
        <v>5508</v>
      </c>
      <c r="I686" s="260" t="s">
        <v>3191</v>
      </c>
      <c r="J686" s="260" t="s">
        <v>12614</v>
      </c>
      <c r="K686" s="260" t="s">
        <v>16672</v>
      </c>
      <c r="L686" s="259" t="s">
        <v>1308</v>
      </c>
      <c r="M686" s="260" t="s">
        <v>11545</v>
      </c>
      <c r="N686" s="260" t="s">
        <v>11722</v>
      </c>
      <c r="O686" s="266" t="str">
        <f t="shared" ca="1" si="30"/>
        <v>0 tahun, 3 bulan, 15 hari</v>
      </c>
      <c r="P686" s="331">
        <f t="shared" ca="1" si="31"/>
        <v>107</v>
      </c>
    </row>
    <row r="687" spans="1:16" ht="61.2" x14ac:dyDescent="0.7">
      <c r="A687" s="259">
        <v>686</v>
      </c>
      <c r="B687" s="269" t="s">
        <v>14283</v>
      </c>
      <c r="C687" s="261">
        <v>46197</v>
      </c>
      <c r="D687" s="262" t="s">
        <v>3073</v>
      </c>
      <c r="E687" s="281" t="s">
        <v>14313</v>
      </c>
      <c r="F687" s="264"/>
      <c r="G687" s="263"/>
      <c r="H687" s="260" t="s">
        <v>5508</v>
      </c>
      <c r="I687" s="260" t="s">
        <v>5990</v>
      </c>
      <c r="J687" s="260" t="s">
        <v>12614</v>
      </c>
      <c r="K687" s="260" t="s">
        <v>16672</v>
      </c>
      <c r="L687" s="259" t="s">
        <v>1308</v>
      </c>
      <c r="M687" s="260" t="s">
        <v>10515</v>
      </c>
      <c r="N687" s="260" t="s">
        <v>7530</v>
      </c>
      <c r="O687" s="266" t="str">
        <f ca="1">DATEDIF(C687,$R$1,"Y")&amp;" tahun, "&amp;DATEDIF(C687,$R$1,"YM")&amp;" bulan, "&amp;DATEDIF(C687,$R$1,"MD")&amp;" hari"</f>
        <v>0 tahun, 3 bulan, 15 hari</v>
      </c>
      <c r="P687" s="331">
        <f t="shared" ca="1" si="31"/>
        <v>107</v>
      </c>
    </row>
    <row r="688" spans="1:16" ht="61.2" x14ac:dyDescent="0.7">
      <c r="A688" s="259">
        <v>687</v>
      </c>
      <c r="B688" s="269" t="s">
        <v>14284</v>
      </c>
      <c r="C688" s="261">
        <v>46197</v>
      </c>
      <c r="D688" s="262" t="s">
        <v>39</v>
      </c>
      <c r="E688" s="281" t="s">
        <v>14314</v>
      </c>
      <c r="F688" s="264"/>
      <c r="G688" s="263"/>
      <c r="H688" s="260" t="s">
        <v>5508</v>
      </c>
      <c r="I688" s="260" t="s">
        <v>5989</v>
      </c>
      <c r="J688" s="260" t="s">
        <v>9844</v>
      </c>
      <c r="K688" s="264" t="s">
        <v>16672</v>
      </c>
      <c r="L688" s="259" t="s">
        <v>1308</v>
      </c>
      <c r="M688" s="259" t="s">
        <v>10720</v>
      </c>
      <c r="N688" s="260" t="s">
        <v>1071</v>
      </c>
      <c r="O688" s="266" t="str">
        <f t="shared" ca="1" si="30"/>
        <v>0 tahun, 3 bulan, 15 hari</v>
      </c>
      <c r="P688" s="331">
        <f t="shared" ca="1" si="31"/>
        <v>107</v>
      </c>
    </row>
    <row r="689" spans="1:16" ht="122.4" x14ac:dyDescent="0.7">
      <c r="A689" s="259">
        <v>688</v>
      </c>
      <c r="B689" s="269" t="s">
        <v>14285</v>
      </c>
      <c r="C689" s="261">
        <v>46197</v>
      </c>
      <c r="D689" s="262" t="s">
        <v>39</v>
      </c>
      <c r="E689" s="281" t="s">
        <v>14315</v>
      </c>
      <c r="F689" s="264"/>
      <c r="G689" s="263" t="s">
        <v>17015</v>
      </c>
      <c r="H689" s="260" t="s">
        <v>5508</v>
      </c>
      <c r="I689" s="260" t="s">
        <v>3191</v>
      </c>
      <c r="J689" s="260" t="s">
        <v>12614</v>
      </c>
      <c r="K689" s="260" t="s">
        <v>16672</v>
      </c>
      <c r="L689" s="259" t="s">
        <v>1308</v>
      </c>
      <c r="M689" s="260" t="s">
        <v>11545</v>
      </c>
      <c r="N689" s="260" t="s">
        <v>11722</v>
      </c>
      <c r="O689" s="266" t="str">
        <f t="shared" ca="1" si="30"/>
        <v>0 tahun, 3 bulan, 15 hari</v>
      </c>
      <c r="P689" s="331">
        <f t="shared" ca="1" si="31"/>
        <v>107</v>
      </c>
    </row>
    <row r="690" spans="1:16" ht="40.799999999999997" x14ac:dyDescent="0.7">
      <c r="A690" s="259">
        <v>689</v>
      </c>
      <c r="B690" s="269" t="s">
        <v>14406</v>
      </c>
      <c r="C690" s="261">
        <v>46198</v>
      </c>
      <c r="D690" s="262" t="s">
        <v>39</v>
      </c>
      <c r="E690" s="281" t="s">
        <v>14533</v>
      </c>
      <c r="F690" s="264"/>
      <c r="G690" s="263"/>
      <c r="H690" s="260" t="s">
        <v>5508</v>
      </c>
      <c r="I690" s="260" t="s">
        <v>5989</v>
      </c>
      <c r="J690" s="260" t="s">
        <v>9844</v>
      </c>
      <c r="K690" s="264" t="s">
        <v>16672</v>
      </c>
      <c r="L690" s="259" t="s">
        <v>1308</v>
      </c>
      <c r="M690" s="259" t="s">
        <v>10720</v>
      </c>
      <c r="N690" s="260" t="s">
        <v>1071</v>
      </c>
      <c r="O690" s="266" t="str">
        <f t="shared" ref="O690:O753" ca="1" si="32">DATEDIF(C690,$R$1,"Y")&amp;" tahun, "&amp;DATEDIF(C690,$R$1,"YM")&amp;" bulan, "&amp;DATEDIF(C690,$R$1,"MD")&amp;" hari"</f>
        <v>0 tahun, 3 bulan, 14 hari</v>
      </c>
      <c r="P690" s="331">
        <f t="shared" ref="P690:P753" ca="1" si="33">TODAY()-C690</f>
        <v>106</v>
      </c>
    </row>
    <row r="691" spans="1:16" x14ac:dyDescent="0.7">
      <c r="A691" s="259">
        <v>690</v>
      </c>
      <c r="B691" s="269" t="s">
        <v>14407</v>
      </c>
      <c r="C691" s="261">
        <v>46198</v>
      </c>
      <c r="D691" s="262" t="s">
        <v>39</v>
      </c>
      <c r="E691" s="281" t="s">
        <v>14534</v>
      </c>
      <c r="F691" s="264"/>
      <c r="G691" s="263"/>
      <c r="H691" s="260" t="s">
        <v>5508</v>
      </c>
      <c r="I691" s="260" t="s">
        <v>5990</v>
      </c>
      <c r="J691" s="260" t="s">
        <v>12613</v>
      </c>
      <c r="K691" s="264" t="s">
        <v>16672</v>
      </c>
      <c r="L691" s="259" t="s">
        <v>1308</v>
      </c>
      <c r="M691" s="259" t="s">
        <v>1175</v>
      </c>
      <c r="N691" s="260" t="s">
        <v>7484</v>
      </c>
      <c r="O691" s="266" t="str">
        <f t="shared" ca="1" si="32"/>
        <v>0 tahun, 3 bulan, 14 hari</v>
      </c>
      <c r="P691" s="331">
        <f t="shared" ca="1" si="33"/>
        <v>106</v>
      </c>
    </row>
    <row r="692" spans="1:16" ht="40.799999999999997" x14ac:dyDescent="0.7">
      <c r="A692" s="259">
        <v>691</v>
      </c>
      <c r="B692" s="269" t="s">
        <v>14408</v>
      </c>
      <c r="C692" s="261">
        <v>46198</v>
      </c>
      <c r="D692" s="262" t="s">
        <v>39</v>
      </c>
      <c r="E692" s="281" t="s">
        <v>14535</v>
      </c>
      <c r="F692" s="264"/>
      <c r="G692" s="263" t="s">
        <v>15411</v>
      </c>
      <c r="H692" s="260" t="s">
        <v>5508</v>
      </c>
      <c r="I692" s="260" t="s">
        <v>5989</v>
      </c>
      <c r="J692" s="260" t="s">
        <v>9844</v>
      </c>
      <c r="K692" s="264" t="s">
        <v>16672</v>
      </c>
      <c r="L692" s="259" t="s">
        <v>1308</v>
      </c>
      <c r="M692" s="259" t="s">
        <v>10720</v>
      </c>
      <c r="N692" s="260" t="s">
        <v>1071</v>
      </c>
      <c r="O692" s="266" t="str">
        <f t="shared" ca="1" si="32"/>
        <v>0 tahun, 3 bulan, 14 hari</v>
      </c>
      <c r="P692" s="331">
        <f t="shared" ca="1" si="33"/>
        <v>106</v>
      </c>
    </row>
    <row r="693" spans="1:16" ht="40.799999999999997" x14ac:dyDescent="0.7">
      <c r="A693" s="259">
        <v>692</v>
      </c>
      <c r="B693" s="269" t="s">
        <v>14409</v>
      </c>
      <c r="C693" s="261">
        <v>46198</v>
      </c>
      <c r="D693" s="262" t="s">
        <v>39</v>
      </c>
      <c r="E693" s="281" t="s">
        <v>14536</v>
      </c>
      <c r="F693" s="264"/>
      <c r="G693" s="263"/>
      <c r="H693" s="260" t="s">
        <v>5508</v>
      </c>
      <c r="I693" s="260" t="s">
        <v>5989</v>
      </c>
      <c r="J693" s="260" t="s">
        <v>12613</v>
      </c>
      <c r="K693" s="264" t="s">
        <v>16672</v>
      </c>
      <c r="L693" s="315" t="s">
        <v>1305</v>
      </c>
      <c r="M693" s="259" t="s">
        <v>1175</v>
      </c>
      <c r="N693" s="260" t="s">
        <v>7484</v>
      </c>
      <c r="O693" s="266" t="str">
        <f t="shared" ca="1" si="32"/>
        <v>0 tahun, 3 bulan, 14 hari</v>
      </c>
      <c r="P693" s="331">
        <f t="shared" ca="1" si="33"/>
        <v>106</v>
      </c>
    </row>
    <row r="694" spans="1:16" ht="40.799999999999997" x14ac:dyDescent="0.7">
      <c r="A694" s="259">
        <v>693</v>
      </c>
      <c r="B694" s="269" t="s">
        <v>14410</v>
      </c>
      <c r="C694" s="261">
        <v>46198</v>
      </c>
      <c r="D694" s="262" t="s">
        <v>39</v>
      </c>
      <c r="E694" s="281" t="s">
        <v>14537</v>
      </c>
      <c r="F694" s="264"/>
      <c r="G694" s="263"/>
      <c r="H694" s="260" t="s">
        <v>5508</v>
      </c>
      <c r="I694" s="260" t="s">
        <v>5989</v>
      </c>
      <c r="J694" s="260" t="s">
        <v>9844</v>
      </c>
      <c r="K694" s="264" t="s">
        <v>16672</v>
      </c>
      <c r="L694" s="259" t="s">
        <v>1308</v>
      </c>
      <c r="M694" s="259" t="s">
        <v>10720</v>
      </c>
      <c r="N694" s="260" t="s">
        <v>1071</v>
      </c>
      <c r="O694" s="266" t="str">
        <f t="shared" ca="1" si="32"/>
        <v>0 tahun, 3 bulan, 14 hari</v>
      </c>
      <c r="P694" s="331">
        <f t="shared" ca="1" si="33"/>
        <v>106</v>
      </c>
    </row>
    <row r="695" spans="1:16" ht="61.2" x14ac:dyDescent="0.7">
      <c r="A695" s="259">
        <v>694</v>
      </c>
      <c r="B695" s="269" t="s">
        <v>14411</v>
      </c>
      <c r="C695" s="261">
        <v>46198</v>
      </c>
      <c r="D695" s="262" t="s">
        <v>39</v>
      </c>
      <c r="E695" s="281" t="s">
        <v>14538</v>
      </c>
      <c r="F695" s="264"/>
      <c r="G695" s="263" t="s">
        <v>15822</v>
      </c>
      <c r="H695" s="260" t="s">
        <v>5508</v>
      </c>
      <c r="I695" s="260" t="s">
        <v>5508</v>
      </c>
      <c r="J695" s="260" t="s">
        <v>14663</v>
      </c>
      <c r="K695" s="264" t="s">
        <v>16672</v>
      </c>
      <c r="L695" s="259" t="s">
        <v>1308</v>
      </c>
      <c r="M695" s="259" t="s">
        <v>10661</v>
      </c>
      <c r="N695" s="259" t="s">
        <v>15552</v>
      </c>
      <c r="O695" s="266" t="str">
        <f t="shared" ca="1" si="32"/>
        <v>0 tahun, 3 bulan, 14 hari</v>
      </c>
      <c r="P695" s="331">
        <f t="shared" ca="1" si="33"/>
        <v>106</v>
      </c>
    </row>
    <row r="696" spans="1:16" ht="61.2" x14ac:dyDescent="0.7">
      <c r="A696" s="259">
        <v>695</v>
      </c>
      <c r="B696" s="269" t="s">
        <v>14412</v>
      </c>
      <c r="C696" s="261">
        <v>46198</v>
      </c>
      <c r="D696" s="262" t="s">
        <v>39</v>
      </c>
      <c r="E696" s="281" t="s">
        <v>14539</v>
      </c>
      <c r="F696" s="264"/>
      <c r="G696" s="263"/>
      <c r="H696" s="260" t="s">
        <v>5508</v>
      </c>
      <c r="I696" s="260" t="s">
        <v>5989</v>
      </c>
      <c r="J696" s="260" t="s">
        <v>9844</v>
      </c>
      <c r="K696" s="264" t="s">
        <v>16672</v>
      </c>
      <c r="L696" s="259" t="s">
        <v>1308</v>
      </c>
      <c r="M696" s="259" t="s">
        <v>10720</v>
      </c>
      <c r="N696" s="260" t="s">
        <v>1071</v>
      </c>
      <c r="O696" s="266" t="str">
        <f t="shared" ca="1" si="32"/>
        <v>0 tahun, 3 bulan, 14 hari</v>
      </c>
      <c r="P696" s="331">
        <f t="shared" ca="1" si="33"/>
        <v>106</v>
      </c>
    </row>
    <row r="697" spans="1:16" ht="346.8" x14ac:dyDescent="0.7">
      <c r="A697" s="259">
        <v>696</v>
      </c>
      <c r="B697" s="269" t="s">
        <v>14413</v>
      </c>
      <c r="C697" s="261">
        <v>46198</v>
      </c>
      <c r="D697" s="262" t="s">
        <v>39</v>
      </c>
      <c r="E697" s="281" t="s">
        <v>14540</v>
      </c>
      <c r="F697" s="264"/>
      <c r="G697" s="263" t="s">
        <v>16054</v>
      </c>
      <c r="H697" s="260" t="s">
        <v>5508</v>
      </c>
      <c r="I697" s="260" t="s">
        <v>5989</v>
      </c>
      <c r="J697" s="260" t="s">
        <v>1088</v>
      </c>
      <c r="K697" s="264" t="s">
        <v>16672</v>
      </c>
      <c r="L697" s="259" t="s">
        <v>1308</v>
      </c>
      <c r="M697" s="259" t="s">
        <v>1088</v>
      </c>
      <c r="N697" s="260" t="s">
        <v>14541</v>
      </c>
      <c r="O697" s="266" t="str">
        <f t="shared" ca="1" si="32"/>
        <v>0 tahun, 3 bulan, 14 hari</v>
      </c>
      <c r="P697" s="331">
        <f t="shared" ca="1" si="33"/>
        <v>106</v>
      </c>
    </row>
    <row r="698" spans="1:16" x14ac:dyDescent="0.7">
      <c r="A698" s="259">
        <v>697</v>
      </c>
      <c r="B698" s="269" t="s">
        <v>14414</v>
      </c>
      <c r="C698" s="261">
        <v>46198</v>
      </c>
      <c r="D698" s="262" t="s">
        <v>9775</v>
      </c>
      <c r="E698" s="281" t="s">
        <v>14542</v>
      </c>
      <c r="F698" s="264"/>
      <c r="G698" s="263"/>
      <c r="H698" s="260" t="s">
        <v>5985</v>
      </c>
      <c r="I698" s="260" t="s">
        <v>5985</v>
      </c>
      <c r="J698" s="260" t="s">
        <v>12621</v>
      </c>
      <c r="K698" s="264" t="s">
        <v>16672</v>
      </c>
      <c r="L698" s="259" t="s">
        <v>1308</v>
      </c>
      <c r="M698" s="259" t="s">
        <v>1072</v>
      </c>
      <c r="N698" s="260" t="s">
        <v>1191</v>
      </c>
      <c r="O698" s="266" t="str">
        <f t="shared" ca="1" si="32"/>
        <v>0 tahun, 3 bulan, 14 hari</v>
      </c>
      <c r="P698" s="331">
        <f t="shared" ca="1" si="33"/>
        <v>106</v>
      </c>
    </row>
    <row r="699" spans="1:16" ht="40.799999999999997" x14ac:dyDescent="0.7">
      <c r="A699" s="259">
        <v>698</v>
      </c>
      <c r="B699" s="269" t="s">
        <v>14415</v>
      </c>
      <c r="C699" s="261">
        <v>46198</v>
      </c>
      <c r="D699" s="262" t="s">
        <v>39</v>
      </c>
      <c r="E699" s="281" t="s">
        <v>14543</v>
      </c>
      <c r="F699" s="264"/>
      <c r="G699" s="263"/>
      <c r="H699" s="260" t="s">
        <v>5508</v>
      </c>
      <c r="I699" s="260" t="s">
        <v>3200</v>
      </c>
      <c r="J699" s="260" t="s">
        <v>13323</v>
      </c>
      <c r="K699" s="264" t="s">
        <v>16672</v>
      </c>
      <c r="L699" s="259" t="s">
        <v>1308</v>
      </c>
      <c r="M699" s="259" t="s">
        <v>10661</v>
      </c>
      <c r="N699" s="259" t="s">
        <v>15552</v>
      </c>
      <c r="O699" s="266" t="str">
        <f t="shared" ca="1" si="32"/>
        <v>0 tahun, 3 bulan, 14 hari</v>
      </c>
      <c r="P699" s="331">
        <f t="shared" ca="1" si="33"/>
        <v>106</v>
      </c>
    </row>
    <row r="700" spans="1:16" ht="40.799999999999997" x14ac:dyDescent="0.7">
      <c r="A700" s="259">
        <v>699</v>
      </c>
      <c r="B700" s="269" t="s">
        <v>14416</v>
      </c>
      <c r="C700" s="261">
        <v>46199</v>
      </c>
      <c r="D700" s="262" t="s">
        <v>39</v>
      </c>
      <c r="E700" s="281" t="s">
        <v>14544</v>
      </c>
      <c r="F700" s="264"/>
      <c r="G700" s="263"/>
      <c r="H700" s="260" t="s">
        <v>5508</v>
      </c>
      <c r="I700" s="260" t="s">
        <v>5990</v>
      </c>
      <c r="J700" s="260" t="s">
        <v>12614</v>
      </c>
      <c r="K700" s="264" t="s">
        <v>16672</v>
      </c>
      <c r="L700" s="259" t="s">
        <v>1308</v>
      </c>
      <c r="M700" s="259" t="s">
        <v>11545</v>
      </c>
      <c r="N700" s="260" t="s">
        <v>13350</v>
      </c>
      <c r="O700" s="266" t="str">
        <f t="shared" ca="1" si="32"/>
        <v>0 tahun, 3 bulan, 13 hari</v>
      </c>
      <c r="P700" s="331">
        <f t="shared" ca="1" si="33"/>
        <v>105</v>
      </c>
    </row>
    <row r="701" spans="1:16" ht="40.799999999999997" x14ac:dyDescent="0.7">
      <c r="A701" s="259">
        <v>700</v>
      </c>
      <c r="B701" s="269" t="s">
        <v>14417</v>
      </c>
      <c r="C701" s="261">
        <v>46199</v>
      </c>
      <c r="D701" s="262" t="s">
        <v>39</v>
      </c>
      <c r="E701" s="281" t="s">
        <v>14545</v>
      </c>
      <c r="F701" s="264"/>
      <c r="G701" s="263" t="s">
        <v>15412</v>
      </c>
      <c r="H701" s="260" t="s">
        <v>5508</v>
      </c>
      <c r="I701" s="260" t="s">
        <v>5989</v>
      </c>
      <c r="J701" s="260" t="s">
        <v>1088</v>
      </c>
      <c r="K701" s="264" t="s">
        <v>16672</v>
      </c>
      <c r="L701" s="259" t="s">
        <v>1308</v>
      </c>
      <c r="M701" s="259" t="s">
        <v>1088</v>
      </c>
      <c r="N701" s="260" t="s">
        <v>14541</v>
      </c>
      <c r="O701" s="266" t="str">
        <f t="shared" ca="1" si="32"/>
        <v>0 tahun, 3 bulan, 13 hari</v>
      </c>
      <c r="P701" s="331">
        <f t="shared" ca="1" si="33"/>
        <v>105</v>
      </c>
    </row>
    <row r="702" spans="1:16" ht="81.599999999999994" x14ac:dyDescent="0.7">
      <c r="A702" s="259">
        <v>701</v>
      </c>
      <c r="B702" s="269" t="s">
        <v>14418</v>
      </c>
      <c r="C702" s="261">
        <v>46199</v>
      </c>
      <c r="D702" s="262" t="s">
        <v>39</v>
      </c>
      <c r="E702" s="281" t="s">
        <v>14546</v>
      </c>
      <c r="F702" s="264"/>
      <c r="G702" s="263" t="s">
        <v>15413</v>
      </c>
      <c r="H702" s="260" t="s">
        <v>5508</v>
      </c>
      <c r="I702" s="260" t="s">
        <v>5989</v>
      </c>
      <c r="J702" s="260" t="s">
        <v>1088</v>
      </c>
      <c r="K702" s="264" t="s">
        <v>16672</v>
      </c>
      <c r="L702" s="259" t="s">
        <v>1308</v>
      </c>
      <c r="M702" s="259" t="s">
        <v>1088</v>
      </c>
      <c r="N702" s="260" t="s">
        <v>14541</v>
      </c>
      <c r="O702" s="266" t="str">
        <f t="shared" ca="1" si="32"/>
        <v>0 tahun, 3 bulan, 13 hari</v>
      </c>
      <c r="P702" s="331">
        <f t="shared" ca="1" si="33"/>
        <v>105</v>
      </c>
    </row>
    <row r="703" spans="1:16" ht="61.2" x14ac:dyDescent="0.7">
      <c r="A703" s="259">
        <v>702</v>
      </c>
      <c r="B703" s="269" t="s">
        <v>14419</v>
      </c>
      <c r="C703" s="261">
        <v>46199</v>
      </c>
      <c r="D703" s="262" t="s">
        <v>39</v>
      </c>
      <c r="E703" s="281" t="s">
        <v>14547</v>
      </c>
      <c r="F703" s="264"/>
      <c r="G703" s="263"/>
      <c r="H703" s="260" t="s">
        <v>5508</v>
      </c>
      <c r="I703" s="260" t="s">
        <v>5989</v>
      </c>
      <c r="J703" s="260" t="s">
        <v>9844</v>
      </c>
      <c r="K703" s="264" t="s">
        <v>16672</v>
      </c>
      <c r="L703" s="259" t="s">
        <v>1308</v>
      </c>
      <c r="M703" s="259" t="s">
        <v>10720</v>
      </c>
      <c r="N703" s="260" t="s">
        <v>1071</v>
      </c>
      <c r="O703" s="266" t="str">
        <f t="shared" ca="1" si="32"/>
        <v>0 tahun, 3 bulan, 13 hari</v>
      </c>
      <c r="P703" s="331">
        <f t="shared" ca="1" si="33"/>
        <v>105</v>
      </c>
    </row>
    <row r="704" spans="1:16" ht="142.80000000000001" x14ac:dyDescent="0.7">
      <c r="A704" s="259">
        <v>703</v>
      </c>
      <c r="B704" s="269" t="s">
        <v>14420</v>
      </c>
      <c r="C704" s="261">
        <v>46199</v>
      </c>
      <c r="D704" s="262" t="s">
        <v>39</v>
      </c>
      <c r="E704" s="281" t="s">
        <v>14548</v>
      </c>
      <c r="F704" s="264"/>
      <c r="G704" s="263" t="s">
        <v>17016</v>
      </c>
      <c r="H704" s="260" t="s">
        <v>5508</v>
      </c>
      <c r="I704" s="260" t="s">
        <v>7640</v>
      </c>
      <c r="J704" s="260" t="s">
        <v>12614</v>
      </c>
      <c r="K704" s="264" t="s">
        <v>16672</v>
      </c>
      <c r="L704" s="259" t="s">
        <v>1308</v>
      </c>
      <c r="M704" s="259" t="s">
        <v>11545</v>
      </c>
      <c r="N704" s="260" t="s">
        <v>8067</v>
      </c>
      <c r="O704" s="266" t="str">
        <f t="shared" ca="1" si="32"/>
        <v>0 tahun, 3 bulan, 13 hari</v>
      </c>
      <c r="P704" s="331">
        <f t="shared" ca="1" si="33"/>
        <v>105</v>
      </c>
    </row>
    <row r="705" spans="1:16" ht="40.799999999999997" x14ac:dyDescent="0.7">
      <c r="A705" s="259">
        <v>704</v>
      </c>
      <c r="B705" s="269" t="s">
        <v>14421</v>
      </c>
      <c r="C705" s="261">
        <v>46199</v>
      </c>
      <c r="D705" s="262" t="s">
        <v>39</v>
      </c>
      <c r="E705" s="281" t="s">
        <v>14549</v>
      </c>
      <c r="F705" s="264"/>
      <c r="G705" s="263"/>
      <c r="H705" s="260" t="s">
        <v>5508</v>
      </c>
      <c r="I705" s="260" t="s">
        <v>7640</v>
      </c>
      <c r="J705" s="260" t="s">
        <v>12614</v>
      </c>
      <c r="K705" s="264" t="s">
        <v>16672</v>
      </c>
      <c r="L705" s="259" t="s">
        <v>1308</v>
      </c>
      <c r="M705" s="259" t="s">
        <v>11545</v>
      </c>
      <c r="N705" s="260" t="s">
        <v>8067</v>
      </c>
      <c r="O705" s="266" t="str">
        <f t="shared" ca="1" si="32"/>
        <v>0 tahun, 3 bulan, 13 hari</v>
      </c>
      <c r="P705" s="331">
        <f t="shared" ca="1" si="33"/>
        <v>105</v>
      </c>
    </row>
    <row r="706" spans="1:16" ht="122.4" x14ac:dyDescent="0.7">
      <c r="A706" s="259">
        <v>705</v>
      </c>
      <c r="B706" s="269" t="s">
        <v>14422</v>
      </c>
      <c r="C706" s="261">
        <v>46199</v>
      </c>
      <c r="D706" s="262" t="s">
        <v>39</v>
      </c>
      <c r="E706" s="281" t="s">
        <v>14550</v>
      </c>
      <c r="F706" s="264"/>
      <c r="G706" s="263" t="s">
        <v>17017</v>
      </c>
      <c r="H706" s="260" t="s">
        <v>5508</v>
      </c>
      <c r="I706" s="260" t="s">
        <v>7640</v>
      </c>
      <c r="J706" s="260" t="s">
        <v>12614</v>
      </c>
      <c r="K706" s="264" t="s">
        <v>16672</v>
      </c>
      <c r="L706" s="259" t="s">
        <v>1308</v>
      </c>
      <c r="M706" s="259" t="s">
        <v>11545</v>
      </c>
      <c r="N706" s="260" t="s">
        <v>8067</v>
      </c>
      <c r="O706" s="266" t="str">
        <f t="shared" ca="1" si="32"/>
        <v>0 tahun, 3 bulan, 13 hari</v>
      </c>
      <c r="P706" s="331">
        <f t="shared" ca="1" si="33"/>
        <v>105</v>
      </c>
    </row>
    <row r="707" spans="1:16" ht="40.799999999999997" x14ac:dyDescent="0.7">
      <c r="A707" s="259">
        <v>706</v>
      </c>
      <c r="B707" s="269" t="s">
        <v>14423</v>
      </c>
      <c r="C707" s="261">
        <v>46199</v>
      </c>
      <c r="D707" s="262" t="s">
        <v>14551</v>
      </c>
      <c r="E707" s="281" t="s">
        <v>14252</v>
      </c>
      <c r="F707" s="264"/>
      <c r="G707" s="263"/>
      <c r="H707" s="260" t="s">
        <v>5508</v>
      </c>
      <c r="I707" s="260" t="s">
        <v>5989</v>
      </c>
      <c r="J707" s="262" t="s">
        <v>12604</v>
      </c>
      <c r="K707" s="264" t="s">
        <v>16672</v>
      </c>
      <c r="L707" s="259" t="s">
        <v>1308</v>
      </c>
      <c r="M707" s="260" t="s">
        <v>10515</v>
      </c>
      <c r="N707" s="260" t="s">
        <v>13715</v>
      </c>
      <c r="O707" s="266" t="str">
        <f t="shared" ca="1" si="32"/>
        <v>0 tahun, 3 bulan, 13 hari</v>
      </c>
      <c r="P707" s="331">
        <f t="shared" ca="1" si="33"/>
        <v>105</v>
      </c>
    </row>
    <row r="708" spans="1:16" x14ac:dyDescent="0.7">
      <c r="A708" s="259">
        <v>707</v>
      </c>
      <c r="B708" s="269" t="s">
        <v>14424</v>
      </c>
      <c r="C708" s="261">
        <v>46199</v>
      </c>
      <c r="D708" s="262" t="s">
        <v>39</v>
      </c>
      <c r="E708" s="281" t="s">
        <v>14552</v>
      </c>
      <c r="F708" s="264"/>
      <c r="G708" s="263"/>
      <c r="H708" s="260" t="s">
        <v>5508</v>
      </c>
      <c r="I708" s="260" t="s">
        <v>3191</v>
      </c>
      <c r="J708" s="260" t="s">
        <v>12614</v>
      </c>
      <c r="K708" s="264" t="s">
        <v>16672</v>
      </c>
      <c r="L708" s="259" t="s">
        <v>1308</v>
      </c>
      <c r="M708" s="259" t="s">
        <v>11545</v>
      </c>
      <c r="N708" s="260" t="s">
        <v>11778</v>
      </c>
      <c r="O708" s="266" t="str">
        <f t="shared" ca="1" si="32"/>
        <v>0 tahun, 3 bulan, 13 hari</v>
      </c>
      <c r="P708" s="331">
        <f t="shared" ca="1" si="33"/>
        <v>105</v>
      </c>
    </row>
    <row r="709" spans="1:16" ht="61.2" x14ac:dyDescent="0.7">
      <c r="A709" s="259">
        <v>708</v>
      </c>
      <c r="B709" s="269" t="s">
        <v>14425</v>
      </c>
      <c r="C709" s="261">
        <v>46202</v>
      </c>
      <c r="D709" s="262" t="s">
        <v>39</v>
      </c>
      <c r="E709" s="281" t="s">
        <v>14553</v>
      </c>
      <c r="F709" s="264"/>
      <c r="G709" s="263"/>
      <c r="H709" s="260" t="s">
        <v>5508</v>
      </c>
      <c r="I709" s="260" t="s">
        <v>5990</v>
      </c>
      <c r="J709" s="260" t="s">
        <v>12614</v>
      </c>
      <c r="K709" s="264" t="s">
        <v>16672</v>
      </c>
      <c r="L709" s="259" t="s">
        <v>1308</v>
      </c>
      <c r="M709" s="259" t="s">
        <v>11545</v>
      </c>
      <c r="N709" s="260" t="s">
        <v>13350</v>
      </c>
      <c r="O709" s="266" t="str">
        <f t="shared" ca="1" si="32"/>
        <v>0 tahun, 3 bulan, 10 hari</v>
      </c>
      <c r="P709" s="331">
        <f t="shared" ca="1" si="33"/>
        <v>102</v>
      </c>
    </row>
    <row r="710" spans="1:16" ht="102" x14ac:dyDescent="0.7">
      <c r="A710" s="259">
        <v>709</v>
      </c>
      <c r="B710" s="269" t="s">
        <v>14426</v>
      </c>
      <c r="C710" s="261">
        <v>46202</v>
      </c>
      <c r="D710" s="262" t="s">
        <v>39</v>
      </c>
      <c r="E710" s="281" t="s">
        <v>14554</v>
      </c>
      <c r="F710" s="264"/>
      <c r="G710" s="263" t="s">
        <v>17018</v>
      </c>
      <c r="H710" s="260" t="s">
        <v>5508</v>
      </c>
      <c r="I710" s="260" t="s">
        <v>5990</v>
      </c>
      <c r="J710" s="260" t="s">
        <v>12614</v>
      </c>
      <c r="K710" s="264" t="s">
        <v>16672</v>
      </c>
      <c r="L710" s="259" t="s">
        <v>1308</v>
      </c>
      <c r="M710" s="259" t="s">
        <v>11545</v>
      </c>
      <c r="N710" s="260" t="s">
        <v>13350</v>
      </c>
      <c r="O710" s="266" t="str">
        <f t="shared" ca="1" si="32"/>
        <v>0 tahun, 3 bulan, 10 hari</v>
      </c>
      <c r="P710" s="331">
        <f t="shared" ca="1" si="33"/>
        <v>102</v>
      </c>
    </row>
    <row r="711" spans="1:16" ht="61.2" x14ac:dyDescent="0.7">
      <c r="A711" s="259">
        <v>710</v>
      </c>
      <c r="B711" s="269" t="s">
        <v>14427</v>
      </c>
      <c r="C711" s="261">
        <v>46202</v>
      </c>
      <c r="D711" s="262" t="s">
        <v>14555</v>
      </c>
      <c r="E711" s="281" t="s">
        <v>14556</v>
      </c>
      <c r="F711" s="264"/>
      <c r="G711" s="263"/>
      <c r="H711" s="260" t="s">
        <v>5985</v>
      </c>
      <c r="I711" s="260" t="s">
        <v>5985</v>
      </c>
      <c r="J711" s="260" t="s">
        <v>12621</v>
      </c>
      <c r="K711" s="264" t="s">
        <v>16672</v>
      </c>
      <c r="L711" s="259" t="s">
        <v>1308</v>
      </c>
      <c r="M711" s="259" t="s">
        <v>1072</v>
      </c>
      <c r="N711" s="260" t="s">
        <v>1191</v>
      </c>
      <c r="O711" s="266" t="str">
        <f t="shared" ca="1" si="32"/>
        <v>0 tahun, 3 bulan, 10 hari</v>
      </c>
      <c r="P711" s="331">
        <f t="shared" ca="1" si="33"/>
        <v>102</v>
      </c>
    </row>
    <row r="712" spans="1:16" ht="102" x14ac:dyDescent="0.7">
      <c r="A712" s="259">
        <v>711</v>
      </c>
      <c r="B712" s="269" t="s">
        <v>14428</v>
      </c>
      <c r="C712" s="261">
        <v>46202</v>
      </c>
      <c r="D712" s="262" t="s">
        <v>39</v>
      </c>
      <c r="E712" s="281" t="s">
        <v>14557</v>
      </c>
      <c r="F712" s="264"/>
      <c r="G712" s="263" t="s">
        <v>17019</v>
      </c>
      <c r="H712" s="260" t="s">
        <v>5508</v>
      </c>
      <c r="I712" s="260" t="s">
        <v>3191</v>
      </c>
      <c r="J712" s="260" t="s">
        <v>12614</v>
      </c>
      <c r="K712" s="264" t="s">
        <v>16672</v>
      </c>
      <c r="L712" s="259" t="s">
        <v>1308</v>
      </c>
      <c r="M712" s="259" t="s">
        <v>11545</v>
      </c>
      <c r="N712" s="260" t="s">
        <v>11722</v>
      </c>
      <c r="O712" s="266" t="str">
        <f t="shared" ca="1" si="32"/>
        <v>0 tahun, 3 bulan, 10 hari</v>
      </c>
      <c r="P712" s="331">
        <f t="shared" ca="1" si="33"/>
        <v>102</v>
      </c>
    </row>
    <row r="713" spans="1:16" ht="40.799999999999997" x14ac:dyDescent="0.7">
      <c r="A713" s="259">
        <v>712</v>
      </c>
      <c r="B713" s="269" t="s">
        <v>14429</v>
      </c>
      <c r="C713" s="261">
        <v>46202</v>
      </c>
      <c r="D713" s="262" t="s">
        <v>39</v>
      </c>
      <c r="E713" s="281" t="s">
        <v>14558</v>
      </c>
      <c r="F713" s="264"/>
      <c r="G713" s="263"/>
      <c r="H713" s="260" t="s">
        <v>5508</v>
      </c>
      <c r="I713" s="260" t="s">
        <v>5990</v>
      </c>
      <c r="J713" s="260" t="s">
        <v>12614</v>
      </c>
      <c r="K713" s="264" t="s">
        <v>16672</v>
      </c>
      <c r="L713" s="259" t="s">
        <v>1308</v>
      </c>
      <c r="M713" s="260" t="s">
        <v>10515</v>
      </c>
      <c r="N713" s="260" t="s">
        <v>13715</v>
      </c>
      <c r="O713" s="266" t="str">
        <f t="shared" ca="1" si="32"/>
        <v>0 tahun, 3 bulan, 10 hari</v>
      </c>
      <c r="P713" s="331">
        <f t="shared" ca="1" si="33"/>
        <v>102</v>
      </c>
    </row>
    <row r="714" spans="1:16" ht="61.2" x14ac:dyDescent="0.7">
      <c r="A714" s="259">
        <v>713</v>
      </c>
      <c r="B714" s="269" t="s">
        <v>14430</v>
      </c>
      <c r="C714" s="261">
        <v>46202</v>
      </c>
      <c r="D714" s="262" t="s">
        <v>39</v>
      </c>
      <c r="E714" s="281" t="s">
        <v>14559</v>
      </c>
      <c r="F714" s="264"/>
      <c r="G714" s="263"/>
      <c r="H714" s="260" t="s">
        <v>5508</v>
      </c>
      <c r="I714" s="260" t="s">
        <v>5508</v>
      </c>
      <c r="J714" s="260" t="s">
        <v>12614</v>
      </c>
      <c r="K714" s="264" t="s">
        <v>16672</v>
      </c>
      <c r="L714" s="259" t="s">
        <v>1308</v>
      </c>
      <c r="M714" s="260" t="s">
        <v>10515</v>
      </c>
      <c r="N714" s="260" t="s">
        <v>13715</v>
      </c>
      <c r="O714" s="266" t="str">
        <f t="shared" ca="1" si="32"/>
        <v>0 tahun, 3 bulan, 10 hari</v>
      </c>
      <c r="P714" s="331">
        <f t="shared" ca="1" si="33"/>
        <v>102</v>
      </c>
    </row>
    <row r="715" spans="1:16" x14ac:dyDescent="0.7">
      <c r="A715" s="259">
        <v>714</v>
      </c>
      <c r="B715" s="269" t="s">
        <v>14431</v>
      </c>
      <c r="C715" s="261">
        <v>46202</v>
      </c>
      <c r="D715" s="262" t="s">
        <v>14560</v>
      </c>
      <c r="E715" s="281" t="s">
        <v>14561</v>
      </c>
      <c r="F715" s="264"/>
      <c r="G715" s="263"/>
      <c r="H715" s="260" t="s">
        <v>5985</v>
      </c>
      <c r="I715" s="260" t="s">
        <v>5985</v>
      </c>
      <c r="J715" s="260" t="s">
        <v>12601</v>
      </c>
      <c r="K715" s="264" t="s">
        <v>16672</v>
      </c>
      <c r="L715" s="259" t="s">
        <v>1308</v>
      </c>
      <c r="M715" s="259" t="s">
        <v>1167</v>
      </c>
      <c r="N715" s="260" t="s">
        <v>1163</v>
      </c>
      <c r="O715" s="266" t="str">
        <f t="shared" ca="1" si="32"/>
        <v>0 tahun, 3 bulan, 10 hari</v>
      </c>
      <c r="P715" s="331">
        <f t="shared" ca="1" si="33"/>
        <v>102</v>
      </c>
    </row>
    <row r="716" spans="1:16" ht="61.2" x14ac:dyDescent="0.7">
      <c r="A716" s="259">
        <v>715</v>
      </c>
      <c r="B716" s="269" t="s">
        <v>14432</v>
      </c>
      <c r="C716" s="261">
        <v>46202</v>
      </c>
      <c r="D716" s="262" t="s">
        <v>39</v>
      </c>
      <c r="E716" s="281" t="s">
        <v>14562</v>
      </c>
      <c r="F716" s="264"/>
      <c r="G716" s="263"/>
      <c r="H716" s="260" t="s">
        <v>5508</v>
      </c>
      <c r="I716" s="260" t="s">
        <v>5989</v>
      </c>
      <c r="J716" s="260" t="s">
        <v>9844</v>
      </c>
      <c r="K716" s="264" t="s">
        <v>16672</v>
      </c>
      <c r="L716" s="259" t="s">
        <v>1308</v>
      </c>
      <c r="M716" s="259" t="s">
        <v>10720</v>
      </c>
      <c r="N716" s="260" t="s">
        <v>1071</v>
      </c>
      <c r="O716" s="266" t="str">
        <f t="shared" ca="1" si="32"/>
        <v>0 tahun, 3 bulan, 10 hari</v>
      </c>
      <c r="P716" s="331">
        <f t="shared" ca="1" si="33"/>
        <v>102</v>
      </c>
    </row>
    <row r="717" spans="1:16" ht="40.799999999999997" x14ac:dyDescent="0.7">
      <c r="A717" s="259">
        <v>716</v>
      </c>
      <c r="B717" s="269" t="s">
        <v>14433</v>
      </c>
      <c r="C717" s="261">
        <v>46202</v>
      </c>
      <c r="D717" s="262" t="s">
        <v>39</v>
      </c>
      <c r="E717" s="281" t="s">
        <v>14563</v>
      </c>
      <c r="F717" s="264"/>
      <c r="G717" s="263"/>
      <c r="H717" s="260" t="s">
        <v>5508</v>
      </c>
      <c r="I717" s="260" t="s">
        <v>5989</v>
      </c>
      <c r="J717" s="260" t="s">
        <v>9844</v>
      </c>
      <c r="K717" s="264" t="s">
        <v>16672</v>
      </c>
      <c r="L717" s="259" t="s">
        <v>1308</v>
      </c>
      <c r="M717" s="259" t="s">
        <v>10720</v>
      </c>
      <c r="N717" s="260" t="s">
        <v>1071</v>
      </c>
      <c r="O717" s="266" t="str">
        <f t="shared" ca="1" si="32"/>
        <v>0 tahun, 3 bulan, 10 hari</v>
      </c>
      <c r="P717" s="331">
        <f t="shared" ca="1" si="33"/>
        <v>102</v>
      </c>
    </row>
    <row r="718" spans="1:16" ht="40.799999999999997" x14ac:dyDescent="0.7">
      <c r="A718" s="259">
        <v>717</v>
      </c>
      <c r="B718" s="269" t="s">
        <v>14434</v>
      </c>
      <c r="C718" s="261">
        <v>46202</v>
      </c>
      <c r="D718" s="262" t="s">
        <v>39</v>
      </c>
      <c r="E718" s="281" t="s">
        <v>14564</v>
      </c>
      <c r="F718" s="264"/>
      <c r="G718" s="263"/>
      <c r="H718" s="260" t="s">
        <v>5508</v>
      </c>
      <c r="I718" s="260" t="s">
        <v>3200</v>
      </c>
      <c r="J718" s="260" t="s">
        <v>13323</v>
      </c>
      <c r="K718" s="264" t="s">
        <v>16672</v>
      </c>
      <c r="L718" s="259" t="s">
        <v>1308</v>
      </c>
      <c r="M718" s="259" t="s">
        <v>10661</v>
      </c>
      <c r="N718" s="259" t="s">
        <v>15552</v>
      </c>
      <c r="O718" s="266" t="str">
        <f t="shared" ca="1" si="32"/>
        <v>0 tahun, 3 bulan, 10 hari</v>
      </c>
      <c r="P718" s="331">
        <f t="shared" ca="1" si="33"/>
        <v>102</v>
      </c>
    </row>
    <row r="719" spans="1:16" ht="61.2" x14ac:dyDescent="0.7">
      <c r="A719" s="259">
        <v>718</v>
      </c>
      <c r="B719" s="269" t="s">
        <v>14435</v>
      </c>
      <c r="C719" s="261">
        <v>46202</v>
      </c>
      <c r="D719" s="262" t="s">
        <v>39</v>
      </c>
      <c r="E719" s="281" t="s">
        <v>14565</v>
      </c>
      <c r="F719" s="264"/>
      <c r="G719" s="263" t="s">
        <v>15411</v>
      </c>
      <c r="H719" s="260" t="s">
        <v>5508</v>
      </c>
      <c r="I719" s="260" t="s">
        <v>5989</v>
      </c>
      <c r="J719" s="260" t="s">
        <v>9844</v>
      </c>
      <c r="K719" s="264" t="s">
        <v>16672</v>
      </c>
      <c r="L719" s="259" t="s">
        <v>1308</v>
      </c>
      <c r="M719" s="259" t="s">
        <v>10720</v>
      </c>
      <c r="N719" s="260" t="s">
        <v>1071</v>
      </c>
      <c r="O719" s="266" t="str">
        <f t="shared" ca="1" si="32"/>
        <v>0 tahun, 3 bulan, 10 hari</v>
      </c>
      <c r="P719" s="331">
        <f t="shared" ca="1" si="33"/>
        <v>102</v>
      </c>
    </row>
    <row r="720" spans="1:16" ht="81.599999999999994" x14ac:dyDescent="0.7">
      <c r="A720" s="259">
        <v>719</v>
      </c>
      <c r="B720" s="269" t="s">
        <v>14436</v>
      </c>
      <c r="C720" s="261">
        <v>46202</v>
      </c>
      <c r="D720" s="262" t="s">
        <v>39</v>
      </c>
      <c r="E720" s="281" t="s">
        <v>14566</v>
      </c>
      <c r="F720" s="264"/>
      <c r="G720" s="263" t="s">
        <v>15411</v>
      </c>
      <c r="H720" s="260" t="s">
        <v>5508</v>
      </c>
      <c r="I720" s="260" t="s">
        <v>5989</v>
      </c>
      <c r="J720" s="260" t="s">
        <v>9844</v>
      </c>
      <c r="K720" s="264" t="s">
        <v>16672</v>
      </c>
      <c r="L720" s="259" t="s">
        <v>1308</v>
      </c>
      <c r="M720" s="259" t="s">
        <v>10720</v>
      </c>
      <c r="N720" s="260" t="s">
        <v>1071</v>
      </c>
      <c r="O720" s="266" t="str">
        <f t="shared" ca="1" si="32"/>
        <v>0 tahun, 3 bulan, 10 hari</v>
      </c>
      <c r="P720" s="331">
        <f t="shared" ca="1" si="33"/>
        <v>102</v>
      </c>
    </row>
    <row r="721" spans="1:16" ht="81.599999999999994" x14ac:dyDescent="0.7">
      <c r="A721" s="259">
        <v>720</v>
      </c>
      <c r="B721" s="269" t="s">
        <v>14437</v>
      </c>
      <c r="C721" s="261">
        <v>46202</v>
      </c>
      <c r="D721" s="262" t="s">
        <v>39</v>
      </c>
      <c r="E721" s="281" t="s">
        <v>14567</v>
      </c>
      <c r="F721" s="264"/>
      <c r="G721" s="263" t="s">
        <v>15411</v>
      </c>
      <c r="H721" s="260" t="s">
        <v>5508</v>
      </c>
      <c r="I721" s="260" t="s">
        <v>5989</v>
      </c>
      <c r="J721" s="260" t="s">
        <v>9844</v>
      </c>
      <c r="K721" s="264" t="s">
        <v>16672</v>
      </c>
      <c r="L721" s="259" t="s">
        <v>1308</v>
      </c>
      <c r="M721" s="259" t="s">
        <v>10720</v>
      </c>
      <c r="N721" s="260" t="s">
        <v>1071</v>
      </c>
      <c r="O721" s="266" t="str">
        <f t="shared" ca="1" si="32"/>
        <v>0 tahun, 3 bulan, 10 hari</v>
      </c>
      <c r="P721" s="331">
        <f t="shared" ca="1" si="33"/>
        <v>102</v>
      </c>
    </row>
    <row r="722" spans="1:16" ht="81.599999999999994" x14ac:dyDescent="0.7">
      <c r="A722" s="259">
        <v>721</v>
      </c>
      <c r="B722" s="269" t="s">
        <v>14438</v>
      </c>
      <c r="C722" s="261">
        <v>46202</v>
      </c>
      <c r="D722" s="262" t="s">
        <v>39</v>
      </c>
      <c r="E722" s="281" t="s">
        <v>14568</v>
      </c>
      <c r="F722" s="264"/>
      <c r="G722" s="263" t="s">
        <v>15411</v>
      </c>
      <c r="H722" s="260" t="s">
        <v>5508</v>
      </c>
      <c r="I722" s="260" t="s">
        <v>5989</v>
      </c>
      <c r="J722" s="260" t="s">
        <v>9844</v>
      </c>
      <c r="K722" s="264" t="s">
        <v>16672</v>
      </c>
      <c r="L722" s="259" t="s">
        <v>1308</v>
      </c>
      <c r="M722" s="259" t="s">
        <v>10720</v>
      </c>
      <c r="N722" s="260" t="s">
        <v>1071</v>
      </c>
      <c r="O722" s="266" t="str">
        <f t="shared" ca="1" si="32"/>
        <v>0 tahun, 3 bulan, 10 hari</v>
      </c>
      <c r="P722" s="331">
        <f t="shared" ca="1" si="33"/>
        <v>102</v>
      </c>
    </row>
    <row r="723" spans="1:16" ht="61.2" x14ac:dyDescent="0.7">
      <c r="A723" s="259">
        <v>722</v>
      </c>
      <c r="B723" s="269" t="s">
        <v>14439</v>
      </c>
      <c r="C723" s="261">
        <v>46202</v>
      </c>
      <c r="D723" s="262" t="s">
        <v>39</v>
      </c>
      <c r="E723" s="281" t="s">
        <v>14569</v>
      </c>
      <c r="F723" s="264"/>
      <c r="G723" s="263" t="s">
        <v>15411</v>
      </c>
      <c r="H723" s="260" t="s">
        <v>5508</v>
      </c>
      <c r="I723" s="260" t="s">
        <v>5989</v>
      </c>
      <c r="J723" s="260" t="s">
        <v>9844</v>
      </c>
      <c r="K723" s="264" t="s">
        <v>16672</v>
      </c>
      <c r="L723" s="259" t="s">
        <v>1308</v>
      </c>
      <c r="M723" s="259" t="s">
        <v>10720</v>
      </c>
      <c r="N723" s="260" t="s">
        <v>1071</v>
      </c>
      <c r="O723" s="266" t="str">
        <f t="shared" ca="1" si="32"/>
        <v>0 tahun, 3 bulan, 10 hari</v>
      </c>
      <c r="P723" s="331">
        <f t="shared" ca="1" si="33"/>
        <v>102</v>
      </c>
    </row>
    <row r="724" spans="1:16" ht="61.2" x14ac:dyDescent="0.7">
      <c r="A724" s="259">
        <v>723</v>
      </c>
      <c r="B724" s="269" t="s">
        <v>14440</v>
      </c>
      <c r="C724" s="261">
        <v>46202</v>
      </c>
      <c r="D724" s="262" t="s">
        <v>39</v>
      </c>
      <c r="E724" s="281" t="s">
        <v>14570</v>
      </c>
      <c r="F724" s="264"/>
      <c r="G724" s="263" t="s">
        <v>15411</v>
      </c>
      <c r="H724" s="260" t="s">
        <v>5508</v>
      </c>
      <c r="I724" s="260" t="s">
        <v>5989</v>
      </c>
      <c r="J724" s="260" t="s">
        <v>9844</v>
      </c>
      <c r="K724" s="264" t="s">
        <v>16672</v>
      </c>
      <c r="L724" s="259" t="s">
        <v>1308</v>
      </c>
      <c r="M724" s="259" t="s">
        <v>10720</v>
      </c>
      <c r="N724" s="260" t="s">
        <v>1071</v>
      </c>
      <c r="O724" s="266" t="str">
        <f t="shared" ca="1" si="32"/>
        <v>0 tahun, 3 bulan, 10 hari</v>
      </c>
      <c r="P724" s="331">
        <f t="shared" ca="1" si="33"/>
        <v>102</v>
      </c>
    </row>
    <row r="725" spans="1:16" ht="81.599999999999994" x14ac:dyDescent="0.7">
      <c r="A725" s="259">
        <v>724</v>
      </c>
      <c r="B725" s="269" t="s">
        <v>14441</v>
      </c>
      <c r="C725" s="261">
        <v>46202</v>
      </c>
      <c r="D725" s="262" t="s">
        <v>39</v>
      </c>
      <c r="E725" s="281" t="s">
        <v>14571</v>
      </c>
      <c r="F725" s="264"/>
      <c r="G725" s="263" t="s">
        <v>15411</v>
      </c>
      <c r="H725" s="260" t="s">
        <v>5508</v>
      </c>
      <c r="I725" s="260" t="s">
        <v>5989</v>
      </c>
      <c r="J725" s="260" t="s">
        <v>9844</v>
      </c>
      <c r="K725" s="264" t="s">
        <v>16672</v>
      </c>
      <c r="L725" s="259" t="s">
        <v>1308</v>
      </c>
      <c r="M725" s="259" t="s">
        <v>10720</v>
      </c>
      <c r="N725" s="260" t="s">
        <v>1071</v>
      </c>
      <c r="O725" s="266" t="str">
        <f t="shared" ca="1" si="32"/>
        <v>0 tahun, 3 bulan, 10 hari</v>
      </c>
      <c r="P725" s="331">
        <f t="shared" ca="1" si="33"/>
        <v>102</v>
      </c>
    </row>
    <row r="726" spans="1:16" ht="61.2" x14ac:dyDescent="0.7">
      <c r="A726" s="259">
        <v>725</v>
      </c>
      <c r="B726" s="269" t="s">
        <v>14442</v>
      </c>
      <c r="C726" s="261">
        <v>46202</v>
      </c>
      <c r="D726" s="262" t="s">
        <v>39</v>
      </c>
      <c r="E726" s="281" t="s">
        <v>14572</v>
      </c>
      <c r="F726" s="264"/>
      <c r="G726" s="263" t="s">
        <v>15411</v>
      </c>
      <c r="H726" s="260" t="s">
        <v>5508</v>
      </c>
      <c r="I726" s="260" t="s">
        <v>5989</v>
      </c>
      <c r="J726" s="260" t="s">
        <v>9844</v>
      </c>
      <c r="K726" s="264" t="s">
        <v>16672</v>
      </c>
      <c r="L726" s="259" t="s">
        <v>1308</v>
      </c>
      <c r="M726" s="259" t="s">
        <v>10720</v>
      </c>
      <c r="N726" s="260" t="s">
        <v>1071</v>
      </c>
      <c r="O726" s="266" t="str">
        <f t="shared" ca="1" si="32"/>
        <v>0 tahun, 3 bulan, 10 hari</v>
      </c>
      <c r="P726" s="331">
        <f t="shared" ca="1" si="33"/>
        <v>102</v>
      </c>
    </row>
    <row r="727" spans="1:16" x14ac:dyDescent="0.7">
      <c r="A727" s="259">
        <v>726</v>
      </c>
      <c r="B727" s="269" t="s">
        <v>14443</v>
      </c>
      <c r="C727" s="261">
        <v>46203</v>
      </c>
      <c r="D727" s="262" t="s">
        <v>39</v>
      </c>
      <c r="E727" s="281" t="s">
        <v>14573</v>
      </c>
      <c r="F727" s="264"/>
      <c r="G727" s="263"/>
      <c r="H727" s="260" t="s">
        <v>5508</v>
      </c>
      <c r="I727" s="260" t="s">
        <v>3191</v>
      </c>
      <c r="J727" s="260" t="s">
        <v>12614</v>
      </c>
      <c r="K727" s="264" t="s">
        <v>16672</v>
      </c>
      <c r="L727" s="259" t="s">
        <v>1308</v>
      </c>
      <c r="M727" s="259" t="s">
        <v>11545</v>
      </c>
      <c r="N727" s="260" t="s">
        <v>11722</v>
      </c>
      <c r="O727" s="266" t="str">
        <f t="shared" ca="1" si="32"/>
        <v>0 tahun, 3 bulan, 9 hari</v>
      </c>
      <c r="P727" s="331">
        <f t="shared" ca="1" si="33"/>
        <v>101</v>
      </c>
    </row>
    <row r="728" spans="1:16" ht="40.799999999999997" x14ac:dyDescent="0.7">
      <c r="A728" s="259">
        <v>727</v>
      </c>
      <c r="B728" s="269" t="s">
        <v>14444</v>
      </c>
      <c r="C728" s="261">
        <v>46203</v>
      </c>
      <c r="D728" s="262" t="s">
        <v>39</v>
      </c>
      <c r="E728" s="281" t="s">
        <v>14574</v>
      </c>
      <c r="F728" s="264"/>
      <c r="G728" s="263"/>
      <c r="H728" s="260" t="s">
        <v>5508</v>
      </c>
      <c r="I728" s="260" t="s">
        <v>3191</v>
      </c>
      <c r="J728" s="260" t="s">
        <v>12614</v>
      </c>
      <c r="K728" s="264" t="s">
        <v>16672</v>
      </c>
      <c r="L728" s="259" t="s">
        <v>1308</v>
      </c>
      <c r="M728" s="259" t="s">
        <v>11545</v>
      </c>
      <c r="N728" s="260" t="s">
        <v>11722</v>
      </c>
      <c r="O728" s="266" t="str">
        <f t="shared" ca="1" si="32"/>
        <v>0 tahun, 3 bulan, 9 hari</v>
      </c>
      <c r="P728" s="331">
        <f t="shared" ca="1" si="33"/>
        <v>101</v>
      </c>
    </row>
    <row r="729" spans="1:16" ht="61.2" x14ac:dyDescent="0.7">
      <c r="A729" s="259">
        <v>728</v>
      </c>
      <c r="B729" s="269" t="s">
        <v>14445</v>
      </c>
      <c r="C729" s="261">
        <v>46203</v>
      </c>
      <c r="D729" s="262" t="s">
        <v>39</v>
      </c>
      <c r="E729" s="281" t="s">
        <v>14575</v>
      </c>
      <c r="F729" s="264"/>
      <c r="G729" s="263"/>
      <c r="H729" s="260" t="s">
        <v>5508</v>
      </c>
      <c r="I729" s="260" t="s">
        <v>7640</v>
      </c>
      <c r="J729" s="260" t="s">
        <v>12614</v>
      </c>
      <c r="K729" s="264" t="s">
        <v>16672</v>
      </c>
      <c r="L729" s="259" t="s">
        <v>1308</v>
      </c>
      <c r="M729" s="259" t="s">
        <v>11545</v>
      </c>
      <c r="N729" s="260" t="s">
        <v>8067</v>
      </c>
      <c r="O729" s="266" t="str">
        <f t="shared" ca="1" si="32"/>
        <v>0 tahun, 3 bulan, 9 hari</v>
      </c>
      <c r="P729" s="331">
        <f t="shared" ca="1" si="33"/>
        <v>101</v>
      </c>
    </row>
    <row r="730" spans="1:16" ht="81.599999999999994" x14ac:dyDescent="0.7">
      <c r="A730" s="259">
        <v>729</v>
      </c>
      <c r="B730" s="269" t="s">
        <v>14446</v>
      </c>
      <c r="C730" s="261">
        <v>46203</v>
      </c>
      <c r="D730" s="262" t="s">
        <v>39</v>
      </c>
      <c r="E730" s="281" t="s">
        <v>14576</v>
      </c>
      <c r="F730" s="264"/>
      <c r="G730" s="263" t="s">
        <v>15414</v>
      </c>
      <c r="H730" s="260" t="s">
        <v>1079</v>
      </c>
      <c r="I730" s="260" t="s">
        <v>7756</v>
      </c>
      <c r="J730" s="260" t="s">
        <v>1088</v>
      </c>
      <c r="K730" s="264" t="s">
        <v>16672</v>
      </c>
      <c r="L730" s="259" t="s">
        <v>1308</v>
      </c>
      <c r="M730" s="259" t="s">
        <v>1088</v>
      </c>
      <c r="N730" s="260" t="s">
        <v>1089</v>
      </c>
      <c r="O730" s="266" t="str">
        <f t="shared" ca="1" si="32"/>
        <v>0 tahun, 3 bulan, 9 hari</v>
      </c>
      <c r="P730" s="331">
        <f t="shared" ca="1" si="33"/>
        <v>101</v>
      </c>
    </row>
    <row r="731" spans="1:16" ht="61.2" x14ac:dyDescent="0.7">
      <c r="A731" s="259">
        <v>730</v>
      </c>
      <c r="B731" s="269" t="s">
        <v>14447</v>
      </c>
      <c r="C731" s="261">
        <v>46203</v>
      </c>
      <c r="D731" s="262" t="s">
        <v>39</v>
      </c>
      <c r="E731" s="281" t="s">
        <v>14577</v>
      </c>
      <c r="F731" s="264"/>
      <c r="G731" s="263"/>
      <c r="H731" s="260" t="s">
        <v>5508</v>
      </c>
      <c r="I731" s="260" t="s">
        <v>5989</v>
      </c>
      <c r="J731" s="260" t="s">
        <v>9844</v>
      </c>
      <c r="K731" s="264" t="s">
        <v>16672</v>
      </c>
      <c r="L731" s="259" t="s">
        <v>1308</v>
      </c>
      <c r="M731" s="259" t="s">
        <v>10720</v>
      </c>
      <c r="N731" s="260" t="s">
        <v>1071</v>
      </c>
      <c r="O731" s="266" t="str">
        <f t="shared" ca="1" si="32"/>
        <v>0 tahun, 3 bulan, 9 hari</v>
      </c>
      <c r="P731" s="331">
        <f t="shared" ca="1" si="33"/>
        <v>101</v>
      </c>
    </row>
    <row r="732" spans="1:16" ht="61.2" x14ac:dyDescent="0.7">
      <c r="A732" s="259">
        <v>731</v>
      </c>
      <c r="B732" s="269" t="s">
        <v>14448</v>
      </c>
      <c r="C732" s="261">
        <v>46203</v>
      </c>
      <c r="D732" s="262" t="s">
        <v>39</v>
      </c>
      <c r="E732" s="281" t="s">
        <v>14578</v>
      </c>
      <c r="F732" s="264"/>
      <c r="G732" s="263"/>
      <c r="H732" s="260" t="s">
        <v>5508</v>
      </c>
      <c r="I732" s="260" t="s">
        <v>5990</v>
      </c>
      <c r="J732" s="260" t="s">
        <v>12614</v>
      </c>
      <c r="K732" s="264" t="s">
        <v>16672</v>
      </c>
      <c r="L732" s="259" t="s">
        <v>1308</v>
      </c>
      <c r="M732" s="259" t="s">
        <v>11545</v>
      </c>
      <c r="N732" s="260" t="s">
        <v>5481</v>
      </c>
      <c r="O732" s="266" t="str">
        <f t="shared" ca="1" si="32"/>
        <v>0 tahun, 3 bulan, 9 hari</v>
      </c>
      <c r="P732" s="331">
        <f t="shared" ca="1" si="33"/>
        <v>101</v>
      </c>
    </row>
    <row r="733" spans="1:16" ht="40.799999999999997" x14ac:dyDescent="0.7">
      <c r="A733" s="259">
        <v>732</v>
      </c>
      <c r="B733" s="269" t="s">
        <v>14449</v>
      </c>
      <c r="C733" s="261">
        <v>46204</v>
      </c>
      <c r="D733" s="262" t="s">
        <v>14579</v>
      </c>
      <c r="E733" s="281" t="s">
        <v>14580</v>
      </c>
      <c r="F733" s="264"/>
      <c r="G733" s="263"/>
      <c r="H733" s="260" t="s">
        <v>5508</v>
      </c>
      <c r="I733" s="260" t="s">
        <v>5989</v>
      </c>
      <c r="J733" s="260" t="s">
        <v>12604</v>
      </c>
      <c r="K733" s="264" t="s">
        <v>16672</v>
      </c>
      <c r="L733" s="259" t="s">
        <v>1308</v>
      </c>
      <c r="M733" s="260" t="s">
        <v>10515</v>
      </c>
      <c r="N733" s="260" t="s">
        <v>13715</v>
      </c>
      <c r="O733" s="266" t="str">
        <f t="shared" ca="1" si="32"/>
        <v>0 tahun, 3 bulan, 8 hari</v>
      </c>
      <c r="P733" s="331">
        <f t="shared" ca="1" si="33"/>
        <v>100</v>
      </c>
    </row>
    <row r="734" spans="1:16" ht="40.799999999999997" x14ac:dyDescent="0.7">
      <c r="A734" s="259">
        <v>733</v>
      </c>
      <c r="B734" s="269" t="s">
        <v>14450</v>
      </c>
      <c r="C734" s="261">
        <v>46204</v>
      </c>
      <c r="D734" s="262" t="s">
        <v>35</v>
      </c>
      <c r="E734" s="281" t="s">
        <v>14581</v>
      </c>
      <c r="F734" s="264"/>
      <c r="G734" s="263"/>
      <c r="H734" s="260" t="s">
        <v>5508</v>
      </c>
      <c r="I734" s="260" t="s">
        <v>5989</v>
      </c>
      <c r="J734" s="260" t="s">
        <v>12604</v>
      </c>
      <c r="K734" s="264" t="s">
        <v>16672</v>
      </c>
      <c r="L734" s="259" t="s">
        <v>1308</v>
      </c>
      <c r="M734" s="260" t="s">
        <v>10515</v>
      </c>
      <c r="N734" s="260" t="s">
        <v>13715</v>
      </c>
      <c r="O734" s="266" t="str">
        <f t="shared" ca="1" si="32"/>
        <v>0 tahun, 3 bulan, 8 hari</v>
      </c>
      <c r="P734" s="331">
        <f t="shared" ca="1" si="33"/>
        <v>100</v>
      </c>
    </row>
    <row r="735" spans="1:16" ht="40.799999999999997" x14ac:dyDescent="0.7">
      <c r="A735" s="259">
        <v>734</v>
      </c>
      <c r="B735" s="269" t="s">
        <v>14451</v>
      </c>
      <c r="C735" s="261">
        <v>46204</v>
      </c>
      <c r="D735" s="262" t="s">
        <v>6928</v>
      </c>
      <c r="E735" s="281" t="s">
        <v>14582</v>
      </c>
      <c r="F735" s="264"/>
      <c r="G735" s="263"/>
      <c r="H735" s="260" t="s">
        <v>5508</v>
      </c>
      <c r="I735" s="260" t="s">
        <v>3191</v>
      </c>
      <c r="J735" s="260" t="s">
        <v>12604</v>
      </c>
      <c r="K735" s="264" t="s">
        <v>16672</v>
      </c>
      <c r="L735" s="259" t="s">
        <v>1308</v>
      </c>
      <c r="M735" s="260" t="s">
        <v>10515</v>
      </c>
      <c r="N735" s="260" t="s">
        <v>13715</v>
      </c>
      <c r="O735" s="266" t="str">
        <f t="shared" ca="1" si="32"/>
        <v>0 tahun, 3 bulan, 8 hari</v>
      </c>
      <c r="P735" s="331">
        <f t="shared" ca="1" si="33"/>
        <v>100</v>
      </c>
    </row>
    <row r="736" spans="1:16" x14ac:dyDescent="0.7">
      <c r="A736" s="259">
        <v>735</v>
      </c>
      <c r="B736" s="269" t="s">
        <v>14452</v>
      </c>
      <c r="C736" s="261">
        <v>46204</v>
      </c>
      <c r="D736" s="262" t="s">
        <v>39</v>
      </c>
      <c r="E736" s="281" t="s">
        <v>14583</v>
      </c>
      <c r="F736" s="264"/>
      <c r="G736" s="263"/>
      <c r="H736" s="260" t="s">
        <v>1079</v>
      </c>
      <c r="I736" s="260" t="s">
        <v>3195</v>
      </c>
      <c r="J736" s="260" t="s">
        <v>12608</v>
      </c>
      <c r="K736" s="264" t="s">
        <v>16672</v>
      </c>
      <c r="L736" s="259" t="s">
        <v>1308</v>
      </c>
      <c r="M736" s="260" t="s">
        <v>1079</v>
      </c>
      <c r="N736" s="260" t="s">
        <v>5498</v>
      </c>
      <c r="O736" s="266" t="str">
        <f t="shared" ca="1" si="32"/>
        <v>0 tahun, 3 bulan, 8 hari</v>
      </c>
      <c r="P736" s="331">
        <f t="shared" ca="1" si="33"/>
        <v>100</v>
      </c>
    </row>
    <row r="737" spans="1:16" ht="61.2" x14ac:dyDescent="0.7">
      <c r="A737" s="259">
        <v>736</v>
      </c>
      <c r="B737" s="269" t="s">
        <v>14453</v>
      </c>
      <c r="C737" s="261">
        <v>46204</v>
      </c>
      <c r="D737" s="262" t="s">
        <v>39</v>
      </c>
      <c r="E737" s="281" t="s">
        <v>14584</v>
      </c>
      <c r="F737" s="264"/>
      <c r="G737" s="263"/>
      <c r="H737" s="260" t="s">
        <v>5508</v>
      </c>
      <c r="I737" s="260" t="s">
        <v>5989</v>
      </c>
      <c r="J737" s="260" t="s">
        <v>9844</v>
      </c>
      <c r="K737" s="264" t="s">
        <v>16672</v>
      </c>
      <c r="L737" s="259" t="s">
        <v>1308</v>
      </c>
      <c r="M737" s="259" t="s">
        <v>10720</v>
      </c>
      <c r="N737" s="260" t="s">
        <v>1071</v>
      </c>
      <c r="O737" s="266" t="str">
        <f t="shared" ca="1" si="32"/>
        <v>0 tahun, 3 bulan, 8 hari</v>
      </c>
      <c r="P737" s="331">
        <f t="shared" ca="1" si="33"/>
        <v>100</v>
      </c>
    </row>
    <row r="738" spans="1:16" ht="40.799999999999997" x14ac:dyDescent="0.7">
      <c r="A738" s="259">
        <v>737</v>
      </c>
      <c r="B738" s="269" t="s">
        <v>14454</v>
      </c>
      <c r="C738" s="261">
        <v>46205</v>
      </c>
      <c r="D738" s="262" t="s">
        <v>39</v>
      </c>
      <c r="E738" s="281" t="s">
        <v>14585</v>
      </c>
      <c r="F738" s="264"/>
      <c r="G738" s="263"/>
      <c r="H738" s="260" t="s">
        <v>5508</v>
      </c>
      <c r="I738" s="260" t="s">
        <v>3200</v>
      </c>
      <c r="J738" s="260" t="s">
        <v>13323</v>
      </c>
      <c r="K738" s="264" t="s">
        <v>16672</v>
      </c>
      <c r="L738" s="259" t="s">
        <v>1308</v>
      </c>
      <c r="M738" s="259" t="s">
        <v>10661</v>
      </c>
      <c r="N738" s="259" t="s">
        <v>15552</v>
      </c>
      <c r="O738" s="266" t="str">
        <f t="shared" ca="1" si="32"/>
        <v>0 tahun, 3 bulan, 7 hari</v>
      </c>
      <c r="P738" s="331">
        <f t="shared" ca="1" si="33"/>
        <v>99</v>
      </c>
    </row>
    <row r="739" spans="1:16" ht="61.2" x14ac:dyDescent="0.7">
      <c r="A739" s="259">
        <v>738</v>
      </c>
      <c r="B739" s="269" t="s">
        <v>14455</v>
      </c>
      <c r="C739" s="261">
        <v>46205</v>
      </c>
      <c r="D739" s="262" t="s">
        <v>39</v>
      </c>
      <c r="E739" s="281" t="s">
        <v>14586</v>
      </c>
      <c r="F739" s="264"/>
      <c r="G739" s="263"/>
      <c r="H739" s="260" t="s">
        <v>5508</v>
      </c>
      <c r="I739" s="260" t="s">
        <v>5989</v>
      </c>
      <c r="J739" s="260" t="s">
        <v>9844</v>
      </c>
      <c r="K739" s="264" t="s">
        <v>16672</v>
      </c>
      <c r="L739" s="259" t="s">
        <v>1308</v>
      </c>
      <c r="M739" s="259" t="s">
        <v>10720</v>
      </c>
      <c r="N739" s="260" t="s">
        <v>1071</v>
      </c>
      <c r="O739" s="266" t="str">
        <f t="shared" ca="1" si="32"/>
        <v>0 tahun, 3 bulan, 7 hari</v>
      </c>
      <c r="P739" s="331">
        <f t="shared" ca="1" si="33"/>
        <v>99</v>
      </c>
    </row>
    <row r="740" spans="1:16" ht="40.799999999999997" x14ac:dyDescent="0.7">
      <c r="A740" s="259">
        <v>739</v>
      </c>
      <c r="B740" s="269" t="s">
        <v>14456</v>
      </c>
      <c r="C740" s="261">
        <v>46205</v>
      </c>
      <c r="D740" s="262" t="s">
        <v>39</v>
      </c>
      <c r="E740" s="281" t="s">
        <v>14587</v>
      </c>
      <c r="F740" s="264"/>
      <c r="G740" s="263"/>
      <c r="H740" s="260" t="s">
        <v>5508</v>
      </c>
      <c r="I740" s="260" t="s">
        <v>3200</v>
      </c>
      <c r="J740" s="260" t="s">
        <v>12850</v>
      </c>
      <c r="K740" s="264" t="s">
        <v>16672</v>
      </c>
      <c r="L740" s="259" t="s">
        <v>1184</v>
      </c>
      <c r="M740" s="259" t="s">
        <v>1080</v>
      </c>
      <c r="N740" s="260" t="s">
        <v>9788</v>
      </c>
      <c r="O740" s="266" t="str">
        <f t="shared" ca="1" si="32"/>
        <v>0 tahun, 3 bulan, 7 hari</v>
      </c>
      <c r="P740" s="331">
        <f t="shared" ca="1" si="33"/>
        <v>99</v>
      </c>
    </row>
    <row r="741" spans="1:16" ht="81.599999999999994" x14ac:dyDescent="0.7">
      <c r="A741" s="259">
        <v>740</v>
      </c>
      <c r="B741" s="269" t="s">
        <v>14457</v>
      </c>
      <c r="C741" s="261">
        <v>46205</v>
      </c>
      <c r="D741" s="262" t="s">
        <v>39</v>
      </c>
      <c r="E741" s="281" t="s">
        <v>14588</v>
      </c>
      <c r="F741" s="264"/>
      <c r="G741" s="263" t="s">
        <v>15415</v>
      </c>
      <c r="H741" s="260" t="s">
        <v>5508</v>
      </c>
      <c r="I741" s="260" t="s">
        <v>3191</v>
      </c>
      <c r="J741" s="260" t="s">
        <v>1088</v>
      </c>
      <c r="K741" s="264" t="s">
        <v>16672</v>
      </c>
      <c r="L741" s="259" t="s">
        <v>1308</v>
      </c>
      <c r="M741" s="259" t="s">
        <v>1088</v>
      </c>
      <c r="N741" s="260" t="s">
        <v>14541</v>
      </c>
      <c r="O741" s="266" t="str">
        <f t="shared" ca="1" si="32"/>
        <v>0 tahun, 3 bulan, 7 hari</v>
      </c>
      <c r="P741" s="331">
        <f t="shared" ca="1" si="33"/>
        <v>99</v>
      </c>
    </row>
    <row r="742" spans="1:16" ht="61.2" x14ac:dyDescent="0.7">
      <c r="A742" s="259">
        <v>741</v>
      </c>
      <c r="B742" s="269" t="s">
        <v>14458</v>
      </c>
      <c r="C742" s="261">
        <v>46205</v>
      </c>
      <c r="D742" s="262" t="s">
        <v>39</v>
      </c>
      <c r="E742" s="281" t="s">
        <v>15430</v>
      </c>
      <c r="F742" s="264"/>
      <c r="G742" s="263"/>
      <c r="H742" s="260" t="s">
        <v>5508</v>
      </c>
      <c r="I742" s="260" t="s">
        <v>5989</v>
      </c>
      <c r="J742" s="260" t="s">
        <v>9844</v>
      </c>
      <c r="K742" s="264" t="s">
        <v>16672</v>
      </c>
      <c r="L742" s="259" t="s">
        <v>1308</v>
      </c>
      <c r="M742" s="259" t="s">
        <v>10720</v>
      </c>
      <c r="N742" s="260" t="s">
        <v>1071</v>
      </c>
      <c r="O742" s="266" t="str">
        <f t="shared" ca="1" si="32"/>
        <v>0 tahun, 3 bulan, 7 hari</v>
      </c>
      <c r="P742" s="331">
        <f t="shared" ca="1" si="33"/>
        <v>99</v>
      </c>
    </row>
    <row r="743" spans="1:16" ht="40.799999999999997" x14ac:dyDescent="0.7">
      <c r="A743" s="259">
        <v>742</v>
      </c>
      <c r="B743" s="269" t="s">
        <v>14459</v>
      </c>
      <c r="C743" s="261">
        <v>46206</v>
      </c>
      <c r="D743" s="262" t="s">
        <v>39</v>
      </c>
      <c r="E743" s="281" t="s">
        <v>14589</v>
      </c>
      <c r="F743" s="264"/>
      <c r="G743" s="263"/>
      <c r="H743" s="260" t="s">
        <v>5508</v>
      </c>
      <c r="I743" s="260" t="s">
        <v>3200</v>
      </c>
      <c r="J743" s="260" t="s">
        <v>13323</v>
      </c>
      <c r="K743" s="264" t="s">
        <v>16672</v>
      </c>
      <c r="L743" s="259" t="s">
        <v>1308</v>
      </c>
      <c r="M743" s="259" t="s">
        <v>10661</v>
      </c>
      <c r="N743" s="259" t="s">
        <v>15552</v>
      </c>
      <c r="O743" s="266" t="str">
        <f t="shared" ca="1" si="32"/>
        <v>0 tahun, 3 bulan, 6 hari</v>
      </c>
      <c r="P743" s="331">
        <f t="shared" ca="1" si="33"/>
        <v>98</v>
      </c>
    </row>
    <row r="744" spans="1:16" ht="40.799999999999997" x14ac:dyDescent="0.7">
      <c r="A744" s="259">
        <v>743</v>
      </c>
      <c r="B744" s="269" t="s">
        <v>14460</v>
      </c>
      <c r="C744" s="261">
        <v>46206</v>
      </c>
      <c r="D744" s="262" t="s">
        <v>14590</v>
      </c>
      <c r="E744" s="281" t="s">
        <v>14591</v>
      </c>
      <c r="F744" s="264"/>
      <c r="G744" s="263"/>
      <c r="H744" s="260" t="s">
        <v>5508</v>
      </c>
      <c r="I744" s="260" t="s">
        <v>5990</v>
      </c>
      <c r="J744" s="260" t="s">
        <v>12604</v>
      </c>
      <c r="K744" s="264" t="s">
        <v>16672</v>
      </c>
      <c r="L744" s="259" t="s">
        <v>1308</v>
      </c>
      <c r="M744" s="259" t="s">
        <v>10515</v>
      </c>
      <c r="N744" s="260" t="s">
        <v>7530</v>
      </c>
      <c r="O744" s="266" t="str">
        <f t="shared" ca="1" si="32"/>
        <v>0 tahun, 3 bulan, 6 hari</v>
      </c>
      <c r="P744" s="331">
        <f t="shared" ca="1" si="33"/>
        <v>98</v>
      </c>
    </row>
    <row r="745" spans="1:16" ht="40.799999999999997" x14ac:dyDescent="0.7">
      <c r="A745" s="259">
        <v>744</v>
      </c>
      <c r="B745" s="269" t="s">
        <v>14461</v>
      </c>
      <c r="C745" s="261">
        <v>46206</v>
      </c>
      <c r="D745" s="262" t="s">
        <v>14590</v>
      </c>
      <c r="E745" s="281" t="s">
        <v>14591</v>
      </c>
      <c r="F745" s="264"/>
      <c r="G745" s="263"/>
      <c r="H745" s="260" t="s">
        <v>5508</v>
      </c>
      <c r="I745" s="260" t="s">
        <v>5990</v>
      </c>
      <c r="J745" s="260" t="s">
        <v>12604</v>
      </c>
      <c r="K745" s="264" t="s">
        <v>16672</v>
      </c>
      <c r="L745" s="259" t="s">
        <v>1308</v>
      </c>
      <c r="M745" s="259" t="s">
        <v>10515</v>
      </c>
      <c r="N745" s="260" t="s">
        <v>7530</v>
      </c>
      <c r="O745" s="266" t="str">
        <f t="shared" ca="1" si="32"/>
        <v>0 tahun, 3 bulan, 6 hari</v>
      </c>
      <c r="P745" s="331">
        <f t="shared" ca="1" si="33"/>
        <v>98</v>
      </c>
    </row>
    <row r="746" spans="1:16" ht="61.2" x14ac:dyDescent="0.7">
      <c r="A746" s="259">
        <v>745</v>
      </c>
      <c r="B746" s="269" t="s">
        <v>14462</v>
      </c>
      <c r="C746" s="261">
        <v>46206</v>
      </c>
      <c r="D746" s="262" t="s">
        <v>39</v>
      </c>
      <c r="E746" s="281" t="s">
        <v>14586</v>
      </c>
      <c r="F746" s="264"/>
      <c r="G746" s="263"/>
      <c r="H746" s="260" t="s">
        <v>5508</v>
      </c>
      <c r="I746" s="260" t="s">
        <v>5989</v>
      </c>
      <c r="J746" s="260" t="s">
        <v>9844</v>
      </c>
      <c r="K746" s="264" t="s">
        <v>16672</v>
      </c>
      <c r="L746" s="259" t="s">
        <v>1308</v>
      </c>
      <c r="M746" s="259" t="s">
        <v>10720</v>
      </c>
      <c r="N746" s="260" t="s">
        <v>1071</v>
      </c>
      <c r="O746" s="266" t="str">
        <f t="shared" ca="1" si="32"/>
        <v>0 tahun, 3 bulan, 6 hari</v>
      </c>
      <c r="P746" s="331">
        <f t="shared" ca="1" si="33"/>
        <v>98</v>
      </c>
    </row>
    <row r="747" spans="1:16" ht="61.2" x14ac:dyDescent="0.7">
      <c r="A747" s="259">
        <v>746</v>
      </c>
      <c r="B747" s="269" t="s">
        <v>14463</v>
      </c>
      <c r="C747" s="261">
        <v>46206</v>
      </c>
      <c r="D747" s="262" t="s">
        <v>39</v>
      </c>
      <c r="E747" s="281" t="s">
        <v>14592</v>
      </c>
      <c r="F747" s="264"/>
      <c r="G747" s="263" t="s">
        <v>15416</v>
      </c>
      <c r="H747" s="260" t="s">
        <v>5508</v>
      </c>
      <c r="I747" s="260" t="s">
        <v>5990</v>
      </c>
      <c r="J747" s="260" t="s">
        <v>1088</v>
      </c>
      <c r="K747" s="264" t="s">
        <v>16672</v>
      </c>
      <c r="L747" s="259" t="s">
        <v>1308</v>
      </c>
      <c r="M747" s="259" t="s">
        <v>1088</v>
      </c>
      <c r="N747" s="260" t="s">
        <v>14541</v>
      </c>
      <c r="O747" s="266" t="str">
        <f t="shared" ca="1" si="32"/>
        <v>0 tahun, 3 bulan, 6 hari</v>
      </c>
      <c r="P747" s="331">
        <f t="shared" ca="1" si="33"/>
        <v>98</v>
      </c>
    </row>
    <row r="748" spans="1:16" ht="61.2" x14ac:dyDescent="0.7">
      <c r="A748" s="259">
        <v>747</v>
      </c>
      <c r="B748" s="269" t="s">
        <v>14464</v>
      </c>
      <c r="C748" s="261">
        <v>46206</v>
      </c>
      <c r="D748" s="262" t="s">
        <v>39</v>
      </c>
      <c r="E748" s="281" t="s">
        <v>14593</v>
      </c>
      <c r="F748" s="264"/>
      <c r="G748" s="263" t="s">
        <v>14324</v>
      </c>
      <c r="H748" s="260" t="s">
        <v>5508</v>
      </c>
      <c r="I748" s="260" t="s">
        <v>5989</v>
      </c>
      <c r="J748" s="260" t="s">
        <v>1088</v>
      </c>
      <c r="K748" s="264" t="s">
        <v>16672</v>
      </c>
      <c r="L748" s="259" t="s">
        <v>1308</v>
      </c>
      <c r="M748" s="259"/>
      <c r="N748" s="260"/>
      <c r="O748" s="266" t="str">
        <f t="shared" ca="1" si="32"/>
        <v>0 tahun, 3 bulan, 6 hari</v>
      </c>
      <c r="P748" s="331">
        <f t="shared" ca="1" si="33"/>
        <v>98</v>
      </c>
    </row>
    <row r="749" spans="1:16" ht="40.799999999999997" x14ac:dyDescent="0.7">
      <c r="A749" s="259">
        <v>748</v>
      </c>
      <c r="B749" s="269" t="s">
        <v>14465</v>
      </c>
      <c r="C749" s="261">
        <v>46206</v>
      </c>
      <c r="D749" s="262" t="s">
        <v>39</v>
      </c>
      <c r="E749" s="281" t="s">
        <v>14594</v>
      </c>
      <c r="F749" s="264"/>
      <c r="G749" s="263"/>
      <c r="H749" s="260" t="s">
        <v>5508</v>
      </c>
      <c r="I749" s="260" t="s">
        <v>5989</v>
      </c>
      <c r="J749" s="260" t="s">
        <v>9844</v>
      </c>
      <c r="K749" s="264" t="s">
        <v>16672</v>
      </c>
      <c r="L749" s="259" t="s">
        <v>1308</v>
      </c>
      <c r="M749" s="259" t="s">
        <v>10720</v>
      </c>
      <c r="N749" s="260" t="s">
        <v>1071</v>
      </c>
      <c r="O749" s="266" t="str">
        <f t="shared" ca="1" si="32"/>
        <v>0 tahun, 3 bulan, 6 hari</v>
      </c>
      <c r="P749" s="331">
        <f t="shared" ca="1" si="33"/>
        <v>98</v>
      </c>
    </row>
    <row r="750" spans="1:16" ht="40.799999999999997" x14ac:dyDescent="0.7">
      <c r="A750" s="259">
        <v>749</v>
      </c>
      <c r="B750" s="269" t="s">
        <v>14466</v>
      </c>
      <c r="C750" s="261">
        <v>46206</v>
      </c>
      <c r="D750" s="262" t="s">
        <v>39</v>
      </c>
      <c r="E750" s="281" t="s">
        <v>14595</v>
      </c>
      <c r="F750" s="264"/>
      <c r="G750" s="263"/>
      <c r="H750" s="260" t="s">
        <v>5508</v>
      </c>
      <c r="I750" s="260" t="s">
        <v>5989</v>
      </c>
      <c r="J750" s="260" t="s">
        <v>9844</v>
      </c>
      <c r="K750" s="264" t="s">
        <v>16672</v>
      </c>
      <c r="L750" s="259" t="s">
        <v>1308</v>
      </c>
      <c r="M750" s="259" t="s">
        <v>10720</v>
      </c>
      <c r="N750" s="260" t="s">
        <v>1071</v>
      </c>
      <c r="O750" s="266" t="str">
        <f t="shared" ca="1" si="32"/>
        <v>0 tahun, 3 bulan, 6 hari</v>
      </c>
      <c r="P750" s="331">
        <f t="shared" ca="1" si="33"/>
        <v>98</v>
      </c>
    </row>
    <row r="751" spans="1:16" ht="40.799999999999997" x14ac:dyDescent="0.7">
      <c r="A751" s="259">
        <v>750</v>
      </c>
      <c r="B751" s="269" t="s">
        <v>14467</v>
      </c>
      <c r="C751" s="261">
        <v>46206</v>
      </c>
      <c r="D751" s="262" t="s">
        <v>39</v>
      </c>
      <c r="E751" s="281" t="s">
        <v>14596</v>
      </c>
      <c r="F751" s="264"/>
      <c r="G751" s="263"/>
      <c r="H751" s="260" t="s">
        <v>5508</v>
      </c>
      <c r="I751" s="260" t="s">
        <v>5989</v>
      </c>
      <c r="J751" s="260" t="s">
        <v>9844</v>
      </c>
      <c r="K751" s="264" t="s">
        <v>16672</v>
      </c>
      <c r="L751" s="259" t="s">
        <v>1308</v>
      </c>
      <c r="M751" s="259" t="s">
        <v>10720</v>
      </c>
      <c r="N751" s="260" t="s">
        <v>1071</v>
      </c>
      <c r="O751" s="266" t="str">
        <f t="shared" ca="1" si="32"/>
        <v>0 tahun, 3 bulan, 6 hari</v>
      </c>
      <c r="P751" s="331">
        <f t="shared" ca="1" si="33"/>
        <v>98</v>
      </c>
    </row>
    <row r="752" spans="1:16" ht="40.799999999999997" x14ac:dyDescent="0.7">
      <c r="A752" s="259">
        <v>751</v>
      </c>
      <c r="B752" s="269" t="s">
        <v>14468</v>
      </c>
      <c r="C752" s="261">
        <v>46206</v>
      </c>
      <c r="D752" s="262" t="s">
        <v>39</v>
      </c>
      <c r="E752" s="281" t="s">
        <v>14597</v>
      </c>
      <c r="F752" s="264"/>
      <c r="G752" s="263"/>
      <c r="H752" s="260" t="s">
        <v>5508</v>
      </c>
      <c r="I752" s="260" t="s">
        <v>5989</v>
      </c>
      <c r="J752" s="260" t="s">
        <v>9844</v>
      </c>
      <c r="K752" s="264" t="s">
        <v>16672</v>
      </c>
      <c r="L752" s="259" t="s">
        <v>1308</v>
      </c>
      <c r="M752" s="259" t="s">
        <v>10720</v>
      </c>
      <c r="N752" s="260" t="s">
        <v>1071</v>
      </c>
      <c r="O752" s="266" t="str">
        <f t="shared" ca="1" si="32"/>
        <v>0 tahun, 3 bulan, 6 hari</v>
      </c>
      <c r="P752" s="331">
        <f t="shared" ca="1" si="33"/>
        <v>98</v>
      </c>
    </row>
    <row r="753" spans="1:16" ht="61.2" x14ac:dyDescent="0.7">
      <c r="A753" s="259">
        <v>752</v>
      </c>
      <c r="B753" s="269" t="s">
        <v>14469</v>
      </c>
      <c r="C753" s="261">
        <v>46206</v>
      </c>
      <c r="D753" s="262" t="s">
        <v>39</v>
      </c>
      <c r="E753" s="281" t="s">
        <v>14598</v>
      </c>
      <c r="F753" s="264"/>
      <c r="G753" s="263" t="s">
        <v>15431</v>
      </c>
      <c r="H753" s="260" t="s">
        <v>5508</v>
      </c>
      <c r="I753" s="260" t="s">
        <v>5989</v>
      </c>
      <c r="J753" s="260" t="s">
        <v>9844</v>
      </c>
      <c r="K753" s="264" t="s">
        <v>16672</v>
      </c>
      <c r="L753" s="259" t="s">
        <v>1308</v>
      </c>
      <c r="M753" s="259" t="s">
        <v>10720</v>
      </c>
      <c r="N753" s="260" t="s">
        <v>1071</v>
      </c>
      <c r="O753" s="266" t="str">
        <f t="shared" ca="1" si="32"/>
        <v>0 tahun, 3 bulan, 6 hari</v>
      </c>
      <c r="P753" s="331">
        <f t="shared" ca="1" si="33"/>
        <v>98</v>
      </c>
    </row>
    <row r="754" spans="1:16" ht="40.799999999999997" x14ac:dyDescent="0.7">
      <c r="A754" s="259">
        <v>753</v>
      </c>
      <c r="B754" s="269" t="s">
        <v>14470</v>
      </c>
      <c r="C754" s="261">
        <v>46206</v>
      </c>
      <c r="D754" s="262" t="s">
        <v>39</v>
      </c>
      <c r="E754" s="281" t="s">
        <v>14599</v>
      </c>
      <c r="F754" s="264"/>
      <c r="G754" s="263"/>
      <c r="H754" s="260" t="s">
        <v>5508</v>
      </c>
      <c r="I754" s="260" t="s">
        <v>5989</v>
      </c>
      <c r="J754" s="260" t="s">
        <v>9844</v>
      </c>
      <c r="K754" s="264" t="s">
        <v>16672</v>
      </c>
      <c r="L754" s="259" t="s">
        <v>1308</v>
      </c>
      <c r="M754" s="259" t="s">
        <v>10720</v>
      </c>
      <c r="N754" s="260" t="s">
        <v>1071</v>
      </c>
      <c r="O754" s="266" t="str">
        <f t="shared" ref="O754:O816" ca="1" si="34">DATEDIF(C754,$R$1,"Y")&amp;" tahun, "&amp;DATEDIF(C754,$R$1,"YM")&amp;" bulan, "&amp;DATEDIF(C754,$R$1,"MD")&amp;" hari"</f>
        <v>0 tahun, 3 bulan, 6 hari</v>
      </c>
      <c r="P754" s="331">
        <f t="shared" ref="P754:P816" ca="1" si="35">TODAY()-C754</f>
        <v>98</v>
      </c>
    </row>
    <row r="755" spans="1:16" ht="40.799999999999997" x14ac:dyDescent="0.7">
      <c r="A755" s="259">
        <v>754</v>
      </c>
      <c r="B755" s="269" t="s">
        <v>14471</v>
      </c>
      <c r="C755" s="261">
        <v>46206</v>
      </c>
      <c r="D755" s="262" t="s">
        <v>39</v>
      </c>
      <c r="E755" s="281" t="s">
        <v>14600</v>
      </c>
      <c r="F755" s="264"/>
      <c r="G755" s="263"/>
      <c r="H755" s="260" t="s">
        <v>1079</v>
      </c>
      <c r="I755" s="260" t="s">
        <v>6606</v>
      </c>
      <c r="J755" s="260" t="s">
        <v>12608</v>
      </c>
      <c r="K755" s="264" t="s">
        <v>16672</v>
      </c>
      <c r="L755" s="259" t="s">
        <v>1308</v>
      </c>
      <c r="M755" s="260" t="s">
        <v>1079</v>
      </c>
      <c r="N755" s="260" t="s">
        <v>2490</v>
      </c>
      <c r="O755" s="266" t="str">
        <f t="shared" ca="1" si="34"/>
        <v>0 tahun, 3 bulan, 6 hari</v>
      </c>
      <c r="P755" s="331">
        <f t="shared" ca="1" si="35"/>
        <v>98</v>
      </c>
    </row>
    <row r="756" spans="1:16" ht="40.799999999999997" x14ac:dyDescent="0.7">
      <c r="A756" s="259">
        <v>755</v>
      </c>
      <c r="B756" s="269" t="s">
        <v>14472</v>
      </c>
      <c r="C756" s="261">
        <v>46206</v>
      </c>
      <c r="D756" s="262" t="s">
        <v>6928</v>
      </c>
      <c r="E756" s="281" t="s">
        <v>14601</v>
      </c>
      <c r="F756" s="264"/>
      <c r="G756" s="263"/>
      <c r="H756" s="260" t="s">
        <v>5985</v>
      </c>
      <c r="I756" s="260" t="s">
        <v>5985</v>
      </c>
      <c r="J756" s="260" t="s">
        <v>12621</v>
      </c>
      <c r="K756" s="264" t="s">
        <v>16672</v>
      </c>
      <c r="L756" s="259" t="s">
        <v>1308</v>
      </c>
      <c r="M756" s="259" t="s">
        <v>1072</v>
      </c>
      <c r="N756" s="260" t="s">
        <v>1191</v>
      </c>
      <c r="O756" s="266" t="str">
        <f t="shared" ca="1" si="34"/>
        <v>0 tahun, 3 bulan, 6 hari</v>
      </c>
      <c r="P756" s="331">
        <f t="shared" ca="1" si="35"/>
        <v>98</v>
      </c>
    </row>
    <row r="757" spans="1:16" x14ac:dyDescent="0.7">
      <c r="A757" s="259">
        <v>756</v>
      </c>
      <c r="B757" s="269" t="s">
        <v>14473</v>
      </c>
      <c r="C757" s="261">
        <v>46206</v>
      </c>
      <c r="D757" s="262" t="s">
        <v>39</v>
      </c>
      <c r="E757" s="281" t="s">
        <v>14602</v>
      </c>
      <c r="F757" s="264"/>
      <c r="G757" s="263"/>
      <c r="H757" s="260" t="s">
        <v>5985</v>
      </c>
      <c r="I757" s="260" t="s">
        <v>5985</v>
      </c>
      <c r="J757" s="260" t="s">
        <v>12621</v>
      </c>
      <c r="K757" s="264" t="s">
        <v>16672</v>
      </c>
      <c r="L757" s="259" t="s">
        <v>1308</v>
      </c>
      <c r="M757" s="259" t="s">
        <v>1072</v>
      </c>
      <c r="N757" s="260" t="s">
        <v>1191</v>
      </c>
      <c r="O757" s="266" t="str">
        <f t="shared" ca="1" si="34"/>
        <v>0 tahun, 3 bulan, 6 hari</v>
      </c>
      <c r="P757" s="331">
        <f t="shared" ca="1" si="35"/>
        <v>98</v>
      </c>
    </row>
    <row r="758" spans="1:16" x14ac:dyDescent="0.7">
      <c r="A758" s="259">
        <v>757</v>
      </c>
      <c r="B758" s="269" t="s">
        <v>14474</v>
      </c>
      <c r="C758" s="261">
        <v>46206</v>
      </c>
      <c r="D758" s="262" t="s">
        <v>39</v>
      </c>
      <c r="E758" s="281" t="s">
        <v>14661</v>
      </c>
      <c r="F758" s="264"/>
      <c r="G758" s="263"/>
      <c r="H758" s="260" t="s">
        <v>5985</v>
      </c>
      <c r="I758" s="260" t="s">
        <v>7756</v>
      </c>
      <c r="J758" s="260" t="s">
        <v>12621</v>
      </c>
      <c r="K758" s="264" t="s">
        <v>16672</v>
      </c>
      <c r="L758" s="259" t="s">
        <v>1308</v>
      </c>
      <c r="M758" s="259" t="s">
        <v>1080</v>
      </c>
      <c r="N758" s="260" t="s">
        <v>9788</v>
      </c>
      <c r="O758" s="266" t="str">
        <f t="shared" ca="1" si="34"/>
        <v>0 tahun, 3 bulan, 6 hari</v>
      </c>
      <c r="P758" s="331">
        <f t="shared" ca="1" si="35"/>
        <v>98</v>
      </c>
    </row>
    <row r="759" spans="1:16" x14ac:dyDescent="0.7">
      <c r="A759" s="259">
        <v>758</v>
      </c>
      <c r="B759" s="269" t="s">
        <v>14475</v>
      </c>
      <c r="C759" s="261">
        <v>46206</v>
      </c>
      <c r="D759" s="262" t="s">
        <v>39</v>
      </c>
      <c r="E759" s="281" t="s">
        <v>14662</v>
      </c>
      <c r="F759" s="264"/>
      <c r="G759" s="263"/>
      <c r="H759" s="260" t="s">
        <v>5985</v>
      </c>
      <c r="I759" s="260" t="s">
        <v>7756</v>
      </c>
      <c r="J759" s="260" t="s">
        <v>12621</v>
      </c>
      <c r="K759" s="264" t="s">
        <v>16672</v>
      </c>
      <c r="L759" s="259" t="s">
        <v>1308</v>
      </c>
      <c r="M759" s="259" t="s">
        <v>1080</v>
      </c>
      <c r="N759" s="260" t="s">
        <v>9788</v>
      </c>
      <c r="O759" s="266" t="str">
        <f t="shared" ca="1" si="34"/>
        <v>0 tahun, 3 bulan, 6 hari</v>
      </c>
      <c r="P759" s="331">
        <f t="shared" ca="1" si="35"/>
        <v>98</v>
      </c>
    </row>
    <row r="760" spans="1:16" ht="61.2" x14ac:dyDescent="0.7">
      <c r="A760" s="259">
        <v>759</v>
      </c>
      <c r="B760" s="269" t="s">
        <v>14476</v>
      </c>
      <c r="C760" s="261">
        <v>46206</v>
      </c>
      <c r="D760" s="262" t="s">
        <v>39</v>
      </c>
      <c r="E760" s="281" t="s">
        <v>14603</v>
      </c>
      <c r="F760" s="264"/>
      <c r="G760" s="263" t="s">
        <v>15418</v>
      </c>
      <c r="H760" s="260" t="s">
        <v>5508</v>
      </c>
      <c r="I760" s="260" t="s">
        <v>7640</v>
      </c>
      <c r="J760" s="260" t="s">
        <v>1088</v>
      </c>
      <c r="K760" s="264" t="s">
        <v>16672</v>
      </c>
      <c r="L760" s="259" t="s">
        <v>1308</v>
      </c>
      <c r="M760" s="259" t="s">
        <v>1088</v>
      </c>
      <c r="N760" s="260" t="s">
        <v>14541</v>
      </c>
      <c r="O760" s="266" t="str">
        <f t="shared" ca="1" si="34"/>
        <v>0 tahun, 3 bulan, 6 hari</v>
      </c>
      <c r="P760" s="331">
        <f t="shared" ca="1" si="35"/>
        <v>98</v>
      </c>
    </row>
    <row r="761" spans="1:16" ht="40.799999999999997" x14ac:dyDescent="0.7">
      <c r="A761" s="259">
        <v>760</v>
      </c>
      <c r="B761" s="269" t="s">
        <v>14477</v>
      </c>
      <c r="C761" s="261">
        <v>46206</v>
      </c>
      <c r="D761" s="262" t="s">
        <v>39</v>
      </c>
      <c r="E761" s="281" t="s">
        <v>14604</v>
      </c>
      <c r="F761" s="264"/>
      <c r="G761" s="263"/>
      <c r="H761" s="260" t="s">
        <v>5508</v>
      </c>
      <c r="I761" s="260" t="s">
        <v>3200</v>
      </c>
      <c r="J761" s="260" t="s">
        <v>13323</v>
      </c>
      <c r="K761" s="264" t="s">
        <v>16672</v>
      </c>
      <c r="L761" s="259" t="s">
        <v>1308</v>
      </c>
      <c r="M761" s="259" t="s">
        <v>10661</v>
      </c>
      <c r="N761" s="259" t="s">
        <v>15552</v>
      </c>
      <c r="O761" s="266" t="str">
        <f t="shared" ca="1" si="34"/>
        <v>0 tahun, 3 bulan, 6 hari</v>
      </c>
      <c r="P761" s="331">
        <f t="shared" ca="1" si="35"/>
        <v>98</v>
      </c>
    </row>
    <row r="762" spans="1:16" ht="40.799999999999997" x14ac:dyDescent="0.7">
      <c r="A762" s="259">
        <v>761</v>
      </c>
      <c r="B762" s="269" t="s">
        <v>14478</v>
      </c>
      <c r="C762" s="261">
        <v>46206</v>
      </c>
      <c r="D762" s="262" t="s">
        <v>39</v>
      </c>
      <c r="E762" s="281" t="s">
        <v>14604</v>
      </c>
      <c r="F762" s="264"/>
      <c r="G762" s="263"/>
      <c r="H762" s="260" t="s">
        <v>5508</v>
      </c>
      <c r="I762" s="260" t="s">
        <v>3200</v>
      </c>
      <c r="J762" s="260" t="s">
        <v>13323</v>
      </c>
      <c r="K762" s="264" t="s">
        <v>16672</v>
      </c>
      <c r="L762" s="259" t="s">
        <v>1308</v>
      </c>
      <c r="M762" s="259" t="s">
        <v>10661</v>
      </c>
      <c r="N762" s="259" t="s">
        <v>15552</v>
      </c>
      <c r="O762" s="266" t="str">
        <f t="shared" ca="1" si="34"/>
        <v>0 tahun, 3 bulan, 6 hari</v>
      </c>
      <c r="P762" s="331">
        <f t="shared" ca="1" si="35"/>
        <v>98</v>
      </c>
    </row>
    <row r="763" spans="1:16" ht="40.799999999999997" x14ac:dyDescent="0.7">
      <c r="A763" s="259">
        <v>762</v>
      </c>
      <c r="B763" s="269" t="s">
        <v>14479</v>
      </c>
      <c r="C763" s="261">
        <v>46206</v>
      </c>
      <c r="D763" s="262" t="s">
        <v>39</v>
      </c>
      <c r="E763" s="281" t="s">
        <v>14605</v>
      </c>
      <c r="F763" s="264"/>
      <c r="G763" s="263"/>
      <c r="H763" s="260" t="s">
        <v>5508</v>
      </c>
      <c r="I763" s="260" t="s">
        <v>7640</v>
      </c>
      <c r="J763" s="260" t="s">
        <v>12614</v>
      </c>
      <c r="K763" s="264" t="s">
        <v>16672</v>
      </c>
      <c r="L763" s="259" t="s">
        <v>1308</v>
      </c>
      <c r="M763" s="259" t="s">
        <v>11545</v>
      </c>
      <c r="N763" s="260" t="s">
        <v>10506</v>
      </c>
      <c r="O763" s="266" t="str">
        <f t="shared" ca="1" si="34"/>
        <v>0 tahun, 3 bulan, 6 hari</v>
      </c>
      <c r="P763" s="331">
        <f t="shared" ca="1" si="35"/>
        <v>98</v>
      </c>
    </row>
    <row r="764" spans="1:16" ht="61.2" x14ac:dyDescent="0.7">
      <c r="A764" s="259">
        <v>763</v>
      </c>
      <c r="B764" s="269" t="s">
        <v>14480</v>
      </c>
      <c r="C764" s="261">
        <v>46206</v>
      </c>
      <c r="D764" s="262" t="s">
        <v>13389</v>
      </c>
      <c r="E764" s="281" t="s">
        <v>6549</v>
      </c>
      <c r="F764" s="264"/>
      <c r="G764" s="263"/>
      <c r="H764" s="260" t="s">
        <v>5985</v>
      </c>
      <c r="I764" s="260" t="s">
        <v>5985</v>
      </c>
      <c r="J764" s="260" t="s">
        <v>12621</v>
      </c>
      <c r="K764" s="264" t="s">
        <v>16672</v>
      </c>
      <c r="L764" s="259" t="s">
        <v>1308</v>
      </c>
      <c r="M764" s="259" t="s">
        <v>1072</v>
      </c>
      <c r="N764" s="260" t="s">
        <v>1191</v>
      </c>
      <c r="O764" s="266" t="str">
        <f t="shared" ca="1" si="34"/>
        <v>0 tahun, 3 bulan, 6 hari</v>
      </c>
      <c r="P764" s="331">
        <f t="shared" ca="1" si="35"/>
        <v>98</v>
      </c>
    </row>
    <row r="765" spans="1:16" ht="40.799999999999997" x14ac:dyDescent="0.7">
      <c r="A765" s="259">
        <v>764</v>
      </c>
      <c r="B765" s="269" t="s">
        <v>14481</v>
      </c>
      <c r="C765" s="261">
        <v>46206</v>
      </c>
      <c r="D765" s="262" t="s">
        <v>39</v>
      </c>
      <c r="E765" s="281" t="s">
        <v>14606</v>
      </c>
      <c r="F765" s="264"/>
      <c r="G765" s="263"/>
      <c r="H765" s="260" t="s">
        <v>5508</v>
      </c>
      <c r="I765" s="260" t="s">
        <v>5989</v>
      </c>
      <c r="J765" s="260" t="s">
        <v>12614</v>
      </c>
      <c r="K765" s="264" t="s">
        <v>16672</v>
      </c>
      <c r="L765" s="259" t="s">
        <v>1308</v>
      </c>
      <c r="M765" s="259" t="s">
        <v>10300</v>
      </c>
      <c r="N765" s="260" t="s">
        <v>12900</v>
      </c>
      <c r="O765" s="266" t="str">
        <f t="shared" ca="1" si="34"/>
        <v>0 tahun, 3 bulan, 6 hari</v>
      </c>
      <c r="P765" s="331">
        <f t="shared" ca="1" si="35"/>
        <v>98</v>
      </c>
    </row>
    <row r="766" spans="1:16" ht="102" x14ac:dyDescent="0.7">
      <c r="A766" s="259">
        <v>765</v>
      </c>
      <c r="B766" s="269" t="s">
        <v>14482</v>
      </c>
      <c r="C766" s="261">
        <v>46206</v>
      </c>
      <c r="D766" s="262" t="s">
        <v>39</v>
      </c>
      <c r="E766" s="281" t="s">
        <v>14607</v>
      </c>
      <c r="F766" s="264"/>
      <c r="G766" s="263" t="s">
        <v>17020</v>
      </c>
      <c r="H766" s="260" t="s">
        <v>5508</v>
      </c>
      <c r="I766" s="260" t="s">
        <v>3191</v>
      </c>
      <c r="J766" s="260" t="s">
        <v>12614</v>
      </c>
      <c r="K766" s="264" t="s">
        <v>16672</v>
      </c>
      <c r="L766" s="259" t="s">
        <v>1308</v>
      </c>
      <c r="M766" s="259" t="s">
        <v>11545</v>
      </c>
      <c r="N766" s="260" t="s">
        <v>11778</v>
      </c>
      <c r="O766" s="266" t="str">
        <f t="shared" ca="1" si="34"/>
        <v>0 tahun, 3 bulan, 6 hari</v>
      </c>
      <c r="P766" s="331">
        <f t="shared" ca="1" si="35"/>
        <v>98</v>
      </c>
    </row>
    <row r="767" spans="1:16" ht="61.2" x14ac:dyDescent="0.7">
      <c r="A767" s="259">
        <v>766</v>
      </c>
      <c r="B767" s="269" t="s">
        <v>14483</v>
      </c>
      <c r="C767" s="261">
        <v>46206</v>
      </c>
      <c r="D767" s="262" t="s">
        <v>39</v>
      </c>
      <c r="E767" s="281" t="s">
        <v>14608</v>
      </c>
      <c r="F767" s="264"/>
      <c r="G767" s="263"/>
      <c r="H767" s="260" t="s">
        <v>5508</v>
      </c>
      <c r="I767" s="260" t="s">
        <v>5989</v>
      </c>
      <c r="J767" s="260" t="s">
        <v>9844</v>
      </c>
      <c r="K767" s="264" t="s">
        <v>16672</v>
      </c>
      <c r="L767" s="259" t="s">
        <v>1308</v>
      </c>
      <c r="M767" s="259" t="s">
        <v>10720</v>
      </c>
      <c r="N767" s="260" t="s">
        <v>1071</v>
      </c>
      <c r="O767" s="266" t="str">
        <f t="shared" ca="1" si="34"/>
        <v>0 tahun, 3 bulan, 6 hari</v>
      </c>
      <c r="P767" s="331">
        <f t="shared" ca="1" si="35"/>
        <v>98</v>
      </c>
    </row>
    <row r="768" spans="1:16" ht="61.2" x14ac:dyDescent="0.7">
      <c r="A768" s="259">
        <v>767</v>
      </c>
      <c r="B768" s="269" t="s">
        <v>14484</v>
      </c>
      <c r="C768" s="261">
        <v>46209</v>
      </c>
      <c r="D768" s="262" t="s">
        <v>39</v>
      </c>
      <c r="E768" s="281" t="s">
        <v>13339</v>
      </c>
      <c r="F768" s="264"/>
      <c r="G768" s="263"/>
      <c r="H768" s="260" t="s">
        <v>5508</v>
      </c>
      <c r="I768" s="260" t="s">
        <v>5989</v>
      </c>
      <c r="J768" s="260" t="s">
        <v>12614</v>
      </c>
      <c r="K768" s="264" t="s">
        <v>16672</v>
      </c>
      <c r="L768" s="259" t="s">
        <v>1308</v>
      </c>
      <c r="M768" s="259" t="s">
        <v>10300</v>
      </c>
      <c r="N768" s="260" t="s">
        <v>12900</v>
      </c>
      <c r="O768" s="266" t="str">
        <f t="shared" ca="1" si="34"/>
        <v>0 tahun, 3 bulan, 3 hari</v>
      </c>
      <c r="P768" s="331">
        <f t="shared" ca="1" si="35"/>
        <v>95</v>
      </c>
    </row>
    <row r="769" spans="1:16" ht="61.2" x14ac:dyDescent="0.7">
      <c r="A769" s="259">
        <v>768</v>
      </c>
      <c r="B769" s="269" t="s">
        <v>14485</v>
      </c>
      <c r="C769" s="261">
        <v>46209</v>
      </c>
      <c r="D769" s="262" t="s">
        <v>14609</v>
      </c>
      <c r="E769" s="281" t="s">
        <v>14610</v>
      </c>
      <c r="F769" s="264"/>
      <c r="G769" s="263"/>
      <c r="H769" s="260" t="s">
        <v>5508</v>
      </c>
      <c r="I769" s="260" t="s">
        <v>5989</v>
      </c>
      <c r="J769" s="260" t="s">
        <v>12604</v>
      </c>
      <c r="K769" s="264" t="s">
        <v>16672</v>
      </c>
      <c r="L769" s="259" t="s">
        <v>1308</v>
      </c>
      <c r="M769" s="259" t="s">
        <v>10515</v>
      </c>
      <c r="N769" s="260" t="s">
        <v>7530</v>
      </c>
      <c r="O769" s="266" t="str">
        <f t="shared" ca="1" si="34"/>
        <v>0 tahun, 3 bulan, 3 hari</v>
      </c>
      <c r="P769" s="331">
        <f t="shared" ca="1" si="35"/>
        <v>95</v>
      </c>
    </row>
    <row r="770" spans="1:16" ht="61.2" x14ac:dyDescent="0.7">
      <c r="A770" s="259">
        <v>769</v>
      </c>
      <c r="B770" s="269" t="s">
        <v>14486</v>
      </c>
      <c r="C770" s="261">
        <v>46209</v>
      </c>
      <c r="D770" s="262" t="s">
        <v>39</v>
      </c>
      <c r="E770" s="281" t="s">
        <v>14611</v>
      </c>
      <c r="F770" s="264"/>
      <c r="G770" s="263"/>
      <c r="H770" s="260" t="s">
        <v>5508</v>
      </c>
      <c r="I770" s="260" t="s">
        <v>5989</v>
      </c>
      <c r="J770" s="260" t="s">
        <v>9844</v>
      </c>
      <c r="K770" s="264" t="s">
        <v>16672</v>
      </c>
      <c r="L770" s="259" t="s">
        <v>1308</v>
      </c>
      <c r="M770" s="259" t="s">
        <v>10720</v>
      </c>
      <c r="N770" s="260" t="s">
        <v>1071</v>
      </c>
      <c r="O770" s="266" t="str">
        <f t="shared" ca="1" si="34"/>
        <v>0 tahun, 3 bulan, 3 hari</v>
      </c>
      <c r="P770" s="331">
        <f t="shared" ca="1" si="35"/>
        <v>95</v>
      </c>
    </row>
    <row r="771" spans="1:16" ht="61.2" x14ac:dyDescent="0.7">
      <c r="A771" s="259">
        <v>770</v>
      </c>
      <c r="B771" s="269" t="s">
        <v>14487</v>
      </c>
      <c r="C771" s="261">
        <v>46209</v>
      </c>
      <c r="D771" s="262" t="s">
        <v>39</v>
      </c>
      <c r="E771" s="281" t="s">
        <v>14612</v>
      </c>
      <c r="F771" s="264"/>
      <c r="G771" s="263"/>
      <c r="H771" s="260" t="s">
        <v>5508</v>
      </c>
      <c r="I771" s="260" t="s">
        <v>5990</v>
      </c>
      <c r="J771" s="260" t="s">
        <v>12614</v>
      </c>
      <c r="K771" s="264" t="s">
        <v>16672</v>
      </c>
      <c r="L771" s="259" t="s">
        <v>1308</v>
      </c>
      <c r="M771" s="259" t="s">
        <v>11545</v>
      </c>
      <c r="N771" s="260" t="s">
        <v>13350</v>
      </c>
      <c r="O771" s="266" t="str">
        <f t="shared" ca="1" si="34"/>
        <v>0 tahun, 3 bulan, 3 hari</v>
      </c>
      <c r="P771" s="331">
        <f t="shared" ca="1" si="35"/>
        <v>95</v>
      </c>
    </row>
    <row r="772" spans="1:16" ht="40.799999999999997" x14ac:dyDescent="0.7">
      <c r="A772" s="259">
        <v>771</v>
      </c>
      <c r="B772" s="269" t="s">
        <v>14488</v>
      </c>
      <c r="C772" s="261">
        <v>46209</v>
      </c>
      <c r="D772" s="262" t="s">
        <v>39</v>
      </c>
      <c r="E772" s="281" t="s">
        <v>14613</v>
      </c>
      <c r="F772" s="264"/>
      <c r="G772" s="263"/>
      <c r="H772" s="260" t="s">
        <v>1079</v>
      </c>
      <c r="I772" s="260" t="s">
        <v>7756</v>
      </c>
      <c r="J772" s="260" t="s">
        <v>12608</v>
      </c>
      <c r="K772" s="264" t="s">
        <v>16672</v>
      </c>
      <c r="L772" s="259" t="s">
        <v>1308</v>
      </c>
      <c r="M772" s="260" t="s">
        <v>1079</v>
      </c>
      <c r="N772" s="260" t="s">
        <v>2488</v>
      </c>
      <c r="O772" s="266" t="str">
        <f t="shared" ca="1" si="34"/>
        <v>0 tahun, 3 bulan, 3 hari</v>
      </c>
      <c r="P772" s="331">
        <f t="shared" ca="1" si="35"/>
        <v>95</v>
      </c>
    </row>
    <row r="773" spans="1:16" ht="40.799999999999997" x14ac:dyDescent="0.7">
      <c r="A773" s="259">
        <v>772</v>
      </c>
      <c r="B773" s="269" t="s">
        <v>14489</v>
      </c>
      <c r="C773" s="261">
        <v>46209</v>
      </c>
      <c r="D773" s="262" t="s">
        <v>39</v>
      </c>
      <c r="E773" s="281" t="s">
        <v>14614</v>
      </c>
      <c r="F773" s="264"/>
      <c r="G773" s="263"/>
      <c r="H773" s="260" t="s">
        <v>5508</v>
      </c>
      <c r="I773" s="260" t="s">
        <v>7640</v>
      </c>
      <c r="J773" s="260" t="s">
        <v>12614</v>
      </c>
      <c r="K773" s="264" t="s">
        <v>16672</v>
      </c>
      <c r="L773" s="259" t="s">
        <v>1308</v>
      </c>
      <c r="M773" s="260" t="s">
        <v>10515</v>
      </c>
      <c r="N773" s="260" t="s">
        <v>13715</v>
      </c>
      <c r="O773" s="266" t="str">
        <f t="shared" ca="1" si="34"/>
        <v>0 tahun, 3 bulan, 3 hari</v>
      </c>
      <c r="P773" s="331">
        <f t="shared" ca="1" si="35"/>
        <v>95</v>
      </c>
    </row>
    <row r="774" spans="1:16" ht="40.799999999999997" x14ac:dyDescent="0.7">
      <c r="A774" s="259">
        <v>773</v>
      </c>
      <c r="B774" s="269" t="s">
        <v>14490</v>
      </c>
      <c r="C774" s="261">
        <v>46210</v>
      </c>
      <c r="D774" s="262" t="s">
        <v>14551</v>
      </c>
      <c r="E774" s="281" t="s">
        <v>14615</v>
      </c>
      <c r="F774" s="264"/>
      <c r="G774" s="263"/>
      <c r="H774" s="260" t="s">
        <v>5508</v>
      </c>
      <c r="I774" s="260" t="s">
        <v>5989</v>
      </c>
      <c r="J774" s="260" t="s">
        <v>12604</v>
      </c>
      <c r="K774" s="264" t="s">
        <v>16672</v>
      </c>
      <c r="L774" s="259" t="s">
        <v>1308</v>
      </c>
      <c r="M774" s="260" t="s">
        <v>10515</v>
      </c>
      <c r="N774" s="260" t="s">
        <v>13715</v>
      </c>
      <c r="O774" s="266" t="str">
        <f t="shared" ca="1" si="34"/>
        <v>0 tahun, 3 bulan, 2 hari</v>
      </c>
      <c r="P774" s="331">
        <f t="shared" ca="1" si="35"/>
        <v>94</v>
      </c>
    </row>
    <row r="775" spans="1:16" ht="40.799999999999997" x14ac:dyDescent="0.7">
      <c r="A775" s="259">
        <v>774</v>
      </c>
      <c r="B775" s="269" t="s">
        <v>14491</v>
      </c>
      <c r="C775" s="261">
        <v>46210</v>
      </c>
      <c r="D775" s="262" t="s">
        <v>39</v>
      </c>
      <c r="E775" s="281" t="s">
        <v>14616</v>
      </c>
      <c r="F775" s="264"/>
      <c r="G775" s="263"/>
      <c r="H775" s="260" t="s">
        <v>5508</v>
      </c>
      <c r="I775" s="260" t="s">
        <v>3200</v>
      </c>
      <c r="J775" s="260" t="s">
        <v>13323</v>
      </c>
      <c r="K775" s="264" t="s">
        <v>16672</v>
      </c>
      <c r="L775" s="259" t="s">
        <v>1308</v>
      </c>
      <c r="M775" s="259" t="s">
        <v>1080</v>
      </c>
      <c r="N775" s="260" t="s">
        <v>9788</v>
      </c>
      <c r="O775" s="266" t="str">
        <f t="shared" ca="1" si="34"/>
        <v>0 tahun, 3 bulan, 2 hari</v>
      </c>
      <c r="P775" s="331">
        <f t="shared" ca="1" si="35"/>
        <v>94</v>
      </c>
    </row>
    <row r="776" spans="1:16" ht="40.799999999999997" x14ac:dyDescent="0.7">
      <c r="A776" s="259">
        <v>775</v>
      </c>
      <c r="B776" s="269" t="s">
        <v>14492</v>
      </c>
      <c r="C776" s="261">
        <v>46210</v>
      </c>
      <c r="D776" s="262" t="s">
        <v>6928</v>
      </c>
      <c r="E776" s="281" t="s">
        <v>14601</v>
      </c>
      <c r="F776" s="264"/>
      <c r="G776" s="263"/>
      <c r="H776" s="260" t="s">
        <v>5985</v>
      </c>
      <c r="I776" s="260" t="s">
        <v>5985</v>
      </c>
      <c r="J776" s="260" t="s">
        <v>12621</v>
      </c>
      <c r="K776" s="264" t="s">
        <v>16672</v>
      </c>
      <c r="L776" s="259" t="s">
        <v>1308</v>
      </c>
      <c r="M776" s="259" t="s">
        <v>1072</v>
      </c>
      <c r="N776" s="260" t="s">
        <v>1191</v>
      </c>
      <c r="O776" s="266" t="str">
        <f t="shared" ca="1" si="34"/>
        <v>0 tahun, 3 bulan, 2 hari</v>
      </c>
      <c r="P776" s="331">
        <f t="shared" ca="1" si="35"/>
        <v>94</v>
      </c>
    </row>
    <row r="777" spans="1:16" ht="102" x14ac:dyDescent="0.7">
      <c r="A777" s="259">
        <v>776</v>
      </c>
      <c r="B777" s="269" t="s">
        <v>14493</v>
      </c>
      <c r="C777" s="261">
        <v>46210</v>
      </c>
      <c r="D777" s="262" t="s">
        <v>39</v>
      </c>
      <c r="E777" s="281" t="s">
        <v>14617</v>
      </c>
      <c r="F777" s="264"/>
      <c r="G777" s="263" t="s">
        <v>17021</v>
      </c>
      <c r="H777" s="260" t="s">
        <v>5508</v>
      </c>
      <c r="I777" s="260" t="s">
        <v>3191</v>
      </c>
      <c r="J777" s="260" t="s">
        <v>12614</v>
      </c>
      <c r="K777" s="264" t="s">
        <v>16672</v>
      </c>
      <c r="L777" s="259" t="s">
        <v>1308</v>
      </c>
      <c r="M777" s="259" t="s">
        <v>11545</v>
      </c>
      <c r="N777" s="260" t="s">
        <v>11778</v>
      </c>
      <c r="O777" s="266" t="str">
        <f t="shared" ca="1" si="34"/>
        <v>0 tahun, 3 bulan, 2 hari</v>
      </c>
      <c r="P777" s="331">
        <f t="shared" ca="1" si="35"/>
        <v>94</v>
      </c>
    </row>
    <row r="778" spans="1:16" ht="61.2" x14ac:dyDescent="0.7">
      <c r="A778" s="259">
        <v>777</v>
      </c>
      <c r="B778" s="269" t="s">
        <v>14494</v>
      </c>
      <c r="C778" s="261">
        <v>46210</v>
      </c>
      <c r="D778" s="262" t="s">
        <v>39</v>
      </c>
      <c r="E778" s="281" t="s">
        <v>14618</v>
      </c>
      <c r="F778" s="264"/>
      <c r="G778" s="263"/>
      <c r="H778" s="260" t="s">
        <v>5508</v>
      </c>
      <c r="I778" s="260" t="s">
        <v>5989</v>
      </c>
      <c r="J778" s="260" t="s">
        <v>9844</v>
      </c>
      <c r="K778" s="264" t="s">
        <v>16672</v>
      </c>
      <c r="L778" s="259" t="s">
        <v>1308</v>
      </c>
      <c r="M778" s="259" t="s">
        <v>10720</v>
      </c>
      <c r="N778" s="260" t="s">
        <v>1071</v>
      </c>
      <c r="O778" s="266" t="str">
        <f t="shared" ca="1" si="34"/>
        <v>0 tahun, 3 bulan, 2 hari</v>
      </c>
      <c r="P778" s="331">
        <f t="shared" ca="1" si="35"/>
        <v>94</v>
      </c>
    </row>
    <row r="779" spans="1:16" x14ac:dyDescent="0.7">
      <c r="A779" s="259">
        <v>778</v>
      </c>
      <c r="B779" s="269" t="s">
        <v>14495</v>
      </c>
      <c r="C779" s="261">
        <v>46210</v>
      </c>
      <c r="D779" s="262" t="s">
        <v>39</v>
      </c>
      <c r="E779" s="281" t="s">
        <v>14619</v>
      </c>
      <c r="F779" s="264"/>
      <c r="G779" s="263"/>
      <c r="H779" s="260" t="s">
        <v>5508</v>
      </c>
      <c r="I779" s="260" t="s">
        <v>3191</v>
      </c>
      <c r="J779" s="260" t="s">
        <v>12614</v>
      </c>
      <c r="K779" s="264" t="s">
        <v>16672</v>
      </c>
      <c r="L779" s="259" t="s">
        <v>1308</v>
      </c>
      <c r="M779" s="259" t="s">
        <v>11545</v>
      </c>
      <c r="N779" s="260" t="s">
        <v>11778</v>
      </c>
      <c r="O779" s="266" t="str">
        <f t="shared" ca="1" si="34"/>
        <v>0 tahun, 3 bulan, 2 hari</v>
      </c>
      <c r="P779" s="331">
        <f t="shared" ca="1" si="35"/>
        <v>94</v>
      </c>
    </row>
    <row r="780" spans="1:16" ht="61.2" x14ac:dyDescent="0.7">
      <c r="A780" s="259">
        <v>779</v>
      </c>
      <c r="B780" s="269" t="s">
        <v>14496</v>
      </c>
      <c r="C780" s="261">
        <v>46211</v>
      </c>
      <c r="D780" s="262" t="s">
        <v>13389</v>
      </c>
      <c r="E780" s="281" t="s">
        <v>14620</v>
      </c>
      <c r="F780" s="264"/>
      <c r="G780" s="263"/>
      <c r="H780" s="260" t="s">
        <v>5985</v>
      </c>
      <c r="I780" s="260" t="s">
        <v>5985</v>
      </c>
      <c r="J780" s="260" t="s">
        <v>12621</v>
      </c>
      <c r="K780" s="264" t="s">
        <v>16672</v>
      </c>
      <c r="L780" s="259" t="s">
        <v>1308</v>
      </c>
      <c r="M780" s="259" t="s">
        <v>1072</v>
      </c>
      <c r="N780" s="260" t="s">
        <v>1191</v>
      </c>
      <c r="O780" s="266" t="str">
        <f t="shared" ca="1" si="34"/>
        <v>0 tahun, 3 bulan, 1 hari</v>
      </c>
      <c r="P780" s="331">
        <f t="shared" ca="1" si="35"/>
        <v>93</v>
      </c>
    </row>
    <row r="781" spans="1:16" x14ac:dyDescent="0.7">
      <c r="A781" s="259">
        <v>780</v>
      </c>
      <c r="B781" s="269" t="s">
        <v>14497</v>
      </c>
      <c r="C781" s="261">
        <v>46211</v>
      </c>
      <c r="D781" s="262" t="s">
        <v>39</v>
      </c>
      <c r="E781" s="281" t="s">
        <v>14621</v>
      </c>
      <c r="F781" s="264"/>
      <c r="G781" s="263"/>
      <c r="H781" s="260" t="s">
        <v>5508</v>
      </c>
      <c r="I781" s="260" t="s">
        <v>3191</v>
      </c>
      <c r="J781" s="260" t="s">
        <v>12614</v>
      </c>
      <c r="K781" s="264" t="s">
        <v>16672</v>
      </c>
      <c r="L781" s="259" t="s">
        <v>1308</v>
      </c>
      <c r="M781" s="259" t="s">
        <v>11545</v>
      </c>
      <c r="N781" s="260" t="s">
        <v>11778</v>
      </c>
      <c r="O781" s="266" t="str">
        <f t="shared" ca="1" si="34"/>
        <v>0 tahun, 3 bulan, 1 hari</v>
      </c>
      <c r="P781" s="331">
        <f t="shared" ca="1" si="35"/>
        <v>93</v>
      </c>
    </row>
    <row r="782" spans="1:16" ht="40.799999999999997" x14ac:dyDescent="0.7">
      <c r="A782" s="259">
        <v>781</v>
      </c>
      <c r="B782" s="269" t="s">
        <v>14498</v>
      </c>
      <c r="C782" s="261">
        <v>46211</v>
      </c>
      <c r="D782" s="262" t="s">
        <v>39</v>
      </c>
      <c r="E782" s="281" t="s">
        <v>14622</v>
      </c>
      <c r="F782" s="264"/>
      <c r="G782" s="263"/>
      <c r="H782" s="260" t="s">
        <v>5508</v>
      </c>
      <c r="I782" s="260" t="s">
        <v>5990</v>
      </c>
      <c r="J782" s="260" t="s">
        <v>12614</v>
      </c>
      <c r="K782" s="264" t="s">
        <v>16672</v>
      </c>
      <c r="L782" s="259" t="s">
        <v>1308</v>
      </c>
      <c r="M782" s="260" t="s">
        <v>10515</v>
      </c>
      <c r="N782" s="260" t="s">
        <v>13715</v>
      </c>
      <c r="O782" s="266" t="str">
        <f t="shared" ca="1" si="34"/>
        <v>0 tahun, 3 bulan, 1 hari</v>
      </c>
      <c r="P782" s="331">
        <f t="shared" ca="1" si="35"/>
        <v>93</v>
      </c>
    </row>
    <row r="783" spans="1:16" ht="61.2" x14ac:dyDescent="0.7">
      <c r="A783" s="259">
        <v>782</v>
      </c>
      <c r="B783" s="269" t="s">
        <v>14499</v>
      </c>
      <c r="C783" s="261">
        <v>46211</v>
      </c>
      <c r="D783" s="262" t="s">
        <v>14131</v>
      </c>
      <c r="E783" s="281" t="s">
        <v>14623</v>
      </c>
      <c r="F783" s="264"/>
      <c r="G783" s="263"/>
      <c r="H783" s="260" t="s">
        <v>5508</v>
      </c>
      <c r="I783" s="260" t="s">
        <v>5989</v>
      </c>
      <c r="J783" s="260" t="s">
        <v>3188</v>
      </c>
      <c r="K783" s="264" t="s">
        <v>16672</v>
      </c>
      <c r="L783" s="259" t="s">
        <v>1308</v>
      </c>
      <c r="M783" s="259" t="s">
        <v>1170</v>
      </c>
      <c r="N783" s="260" t="s">
        <v>13443</v>
      </c>
      <c r="O783" s="266" t="str">
        <f t="shared" ca="1" si="34"/>
        <v>0 tahun, 3 bulan, 1 hari</v>
      </c>
      <c r="P783" s="331">
        <f t="shared" ca="1" si="35"/>
        <v>93</v>
      </c>
    </row>
    <row r="784" spans="1:16" ht="122.4" x14ac:dyDescent="0.7">
      <c r="A784" s="259">
        <v>783</v>
      </c>
      <c r="B784" s="269" t="s">
        <v>14500</v>
      </c>
      <c r="C784" s="261">
        <v>46211</v>
      </c>
      <c r="D784" s="262" t="s">
        <v>14624</v>
      </c>
      <c r="E784" s="281" t="s">
        <v>15429</v>
      </c>
      <c r="F784" s="264"/>
      <c r="G784" s="263"/>
      <c r="H784" s="260" t="s">
        <v>5508</v>
      </c>
      <c r="I784" s="260" t="s">
        <v>5989</v>
      </c>
      <c r="J784" s="260" t="s">
        <v>3188</v>
      </c>
      <c r="K784" s="264" t="s">
        <v>16672</v>
      </c>
      <c r="L784" s="259" t="s">
        <v>1308</v>
      </c>
      <c r="M784" s="259" t="s">
        <v>1170</v>
      </c>
      <c r="N784" s="260" t="s">
        <v>13443</v>
      </c>
      <c r="O784" s="266" t="str">
        <f t="shared" ca="1" si="34"/>
        <v>0 tahun, 3 bulan, 1 hari</v>
      </c>
      <c r="P784" s="331">
        <f t="shared" ca="1" si="35"/>
        <v>93</v>
      </c>
    </row>
    <row r="785" spans="1:16" ht="81.599999999999994" x14ac:dyDescent="0.7">
      <c r="A785" s="259">
        <v>784</v>
      </c>
      <c r="B785" s="269" t="s">
        <v>14501</v>
      </c>
      <c r="C785" s="261">
        <v>46211</v>
      </c>
      <c r="D785" s="262" t="s">
        <v>39</v>
      </c>
      <c r="E785" s="281" t="s">
        <v>14625</v>
      </c>
      <c r="F785" s="264"/>
      <c r="G785" s="263" t="s">
        <v>15419</v>
      </c>
      <c r="H785" s="260" t="s">
        <v>5508</v>
      </c>
      <c r="I785" s="260" t="s">
        <v>3200</v>
      </c>
      <c r="J785" s="260" t="s">
        <v>13323</v>
      </c>
      <c r="K785" s="264" t="s">
        <v>16672</v>
      </c>
      <c r="L785" s="259" t="s">
        <v>1308</v>
      </c>
      <c r="M785" s="259" t="s">
        <v>10661</v>
      </c>
      <c r="N785" s="259" t="s">
        <v>15552</v>
      </c>
      <c r="O785" s="266" t="str">
        <f t="shared" ca="1" si="34"/>
        <v>0 tahun, 3 bulan, 1 hari</v>
      </c>
      <c r="P785" s="331">
        <f t="shared" ca="1" si="35"/>
        <v>93</v>
      </c>
    </row>
    <row r="786" spans="1:16" ht="61.2" x14ac:dyDescent="0.7">
      <c r="A786" s="259">
        <v>785</v>
      </c>
      <c r="B786" s="269" t="s">
        <v>14502</v>
      </c>
      <c r="C786" s="261">
        <v>46211</v>
      </c>
      <c r="D786" s="262" t="s">
        <v>39</v>
      </c>
      <c r="E786" s="281" t="s">
        <v>14626</v>
      </c>
      <c r="F786" s="264"/>
      <c r="G786" s="263"/>
      <c r="H786" s="260" t="s">
        <v>5508</v>
      </c>
      <c r="I786" s="260" t="s">
        <v>5989</v>
      </c>
      <c r="J786" s="260" t="s">
        <v>3188</v>
      </c>
      <c r="K786" s="264" t="s">
        <v>16672</v>
      </c>
      <c r="L786" s="259" t="s">
        <v>1308</v>
      </c>
      <c r="M786" s="259" t="s">
        <v>1170</v>
      </c>
      <c r="N786" s="260" t="s">
        <v>13443</v>
      </c>
      <c r="O786" s="266" t="str">
        <f t="shared" ca="1" si="34"/>
        <v>0 tahun, 3 bulan, 1 hari</v>
      </c>
      <c r="P786" s="331">
        <f t="shared" ca="1" si="35"/>
        <v>93</v>
      </c>
    </row>
    <row r="787" spans="1:16" ht="40.799999999999997" x14ac:dyDescent="0.7">
      <c r="A787" s="259">
        <v>786</v>
      </c>
      <c r="B787" s="269" t="s">
        <v>14503</v>
      </c>
      <c r="C787" s="261">
        <v>46211</v>
      </c>
      <c r="D787" s="262" t="s">
        <v>39</v>
      </c>
      <c r="E787" s="281" t="s">
        <v>14627</v>
      </c>
      <c r="F787" s="264"/>
      <c r="G787" s="263"/>
      <c r="H787" s="260" t="s">
        <v>5508</v>
      </c>
      <c r="I787" s="260" t="s">
        <v>5990</v>
      </c>
      <c r="J787" s="260" t="s">
        <v>12614</v>
      </c>
      <c r="K787" s="264" t="s">
        <v>16672</v>
      </c>
      <c r="L787" s="259" t="s">
        <v>1308</v>
      </c>
      <c r="M787" s="259" t="s">
        <v>11545</v>
      </c>
      <c r="N787" s="260" t="s">
        <v>13350</v>
      </c>
      <c r="O787" s="266" t="str">
        <f t="shared" ca="1" si="34"/>
        <v>0 tahun, 3 bulan, 1 hari</v>
      </c>
      <c r="P787" s="331">
        <f t="shared" ca="1" si="35"/>
        <v>93</v>
      </c>
    </row>
    <row r="788" spans="1:16" x14ac:dyDescent="0.7">
      <c r="A788" s="259">
        <v>787</v>
      </c>
      <c r="B788" s="269" t="s">
        <v>14504</v>
      </c>
      <c r="C788" s="261">
        <v>46211</v>
      </c>
      <c r="D788" s="262" t="s">
        <v>39</v>
      </c>
      <c r="E788" s="281" t="s">
        <v>14628</v>
      </c>
      <c r="F788" s="264"/>
      <c r="G788" s="263"/>
      <c r="H788" s="260" t="s">
        <v>5508</v>
      </c>
      <c r="I788" s="260" t="s">
        <v>3200</v>
      </c>
      <c r="J788" s="260" t="s">
        <v>12612</v>
      </c>
      <c r="K788" s="264" t="s">
        <v>16672</v>
      </c>
      <c r="L788" s="259" t="s">
        <v>1308</v>
      </c>
      <c r="M788" s="259" t="s">
        <v>1175</v>
      </c>
      <c r="N788" s="260" t="s">
        <v>1176</v>
      </c>
      <c r="O788" s="266" t="str">
        <f t="shared" ca="1" si="34"/>
        <v>0 tahun, 3 bulan, 1 hari</v>
      </c>
      <c r="P788" s="331">
        <f t="shared" ca="1" si="35"/>
        <v>93</v>
      </c>
    </row>
    <row r="789" spans="1:16" ht="61.2" x14ac:dyDescent="0.7">
      <c r="A789" s="259">
        <v>788</v>
      </c>
      <c r="B789" s="269" t="s">
        <v>14505</v>
      </c>
      <c r="C789" s="261">
        <v>46211</v>
      </c>
      <c r="D789" s="262" t="s">
        <v>39</v>
      </c>
      <c r="E789" s="281" t="s">
        <v>14629</v>
      </c>
      <c r="F789" s="264"/>
      <c r="G789" s="263"/>
      <c r="H789" s="260" t="s">
        <v>5508</v>
      </c>
      <c r="I789" s="260" t="s">
        <v>5989</v>
      </c>
      <c r="J789" s="260" t="s">
        <v>9844</v>
      </c>
      <c r="K789" s="264" t="s">
        <v>16672</v>
      </c>
      <c r="L789" s="259" t="s">
        <v>1308</v>
      </c>
      <c r="M789" s="259" t="s">
        <v>10720</v>
      </c>
      <c r="N789" s="260" t="s">
        <v>1071</v>
      </c>
      <c r="O789" s="266" t="str">
        <f t="shared" ca="1" si="34"/>
        <v>0 tahun, 3 bulan, 1 hari</v>
      </c>
      <c r="P789" s="331">
        <f t="shared" ca="1" si="35"/>
        <v>93</v>
      </c>
    </row>
    <row r="790" spans="1:16" x14ac:dyDescent="0.7">
      <c r="A790" s="259">
        <v>789</v>
      </c>
      <c r="B790" s="269" t="s">
        <v>14506</v>
      </c>
      <c r="C790" s="261">
        <v>46212</v>
      </c>
      <c r="D790" s="262" t="s">
        <v>39</v>
      </c>
      <c r="E790" s="281" t="s">
        <v>14630</v>
      </c>
      <c r="F790" s="264"/>
      <c r="G790" s="263"/>
      <c r="H790" s="260" t="s">
        <v>1079</v>
      </c>
      <c r="I790" s="260" t="s">
        <v>7756</v>
      </c>
      <c r="J790" s="326" t="s">
        <v>12603</v>
      </c>
      <c r="K790" s="264" t="s">
        <v>16672</v>
      </c>
      <c r="L790" s="259" t="s">
        <v>1308</v>
      </c>
      <c r="M790" s="259" t="s">
        <v>1168</v>
      </c>
      <c r="N790" s="260" t="s">
        <v>4425</v>
      </c>
      <c r="O790" s="266" t="str">
        <f t="shared" ca="1" si="34"/>
        <v>0 tahun, 3 bulan, 0 hari</v>
      </c>
      <c r="P790" s="331">
        <f t="shared" ca="1" si="35"/>
        <v>92</v>
      </c>
    </row>
    <row r="791" spans="1:16" ht="61.2" x14ac:dyDescent="0.7">
      <c r="A791" s="259">
        <v>790</v>
      </c>
      <c r="B791" s="269" t="s">
        <v>14507</v>
      </c>
      <c r="C791" s="261">
        <v>46212</v>
      </c>
      <c r="D791" s="262" t="s">
        <v>39</v>
      </c>
      <c r="E791" s="281" t="s">
        <v>14631</v>
      </c>
      <c r="F791" s="264"/>
      <c r="G791" s="263"/>
      <c r="H791" s="260" t="s">
        <v>5508</v>
      </c>
      <c r="I791" s="260" t="s">
        <v>5989</v>
      </c>
      <c r="J791" s="260" t="s">
        <v>9844</v>
      </c>
      <c r="K791" s="264" t="s">
        <v>16672</v>
      </c>
      <c r="L791" s="259" t="s">
        <v>1308</v>
      </c>
      <c r="M791" s="259" t="s">
        <v>10720</v>
      </c>
      <c r="N791" s="260" t="s">
        <v>1071</v>
      </c>
      <c r="O791" s="266" t="str">
        <f t="shared" ca="1" si="34"/>
        <v>0 tahun, 3 bulan, 0 hari</v>
      </c>
      <c r="P791" s="331">
        <f t="shared" ca="1" si="35"/>
        <v>92</v>
      </c>
    </row>
    <row r="792" spans="1:16" ht="61.2" x14ac:dyDescent="0.7">
      <c r="A792" s="259">
        <v>791</v>
      </c>
      <c r="B792" s="269" t="s">
        <v>14508</v>
      </c>
      <c r="C792" s="261">
        <v>46212</v>
      </c>
      <c r="D792" s="262" t="s">
        <v>39</v>
      </c>
      <c r="E792" s="281" t="s">
        <v>14632</v>
      </c>
      <c r="F792" s="264"/>
      <c r="G792" s="263"/>
      <c r="H792" s="260" t="s">
        <v>5508</v>
      </c>
      <c r="I792" s="260" t="s">
        <v>5989</v>
      </c>
      <c r="J792" s="260" t="s">
        <v>9844</v>
      </c>
      <c r="K792" s="264" t="s">
        <v>16672</v>
      </c>
      <c r="L792" s="259" t="s">
        <v>1308</v>
      </c>
      <c r="M792" s="259" t="s">
        <v>10720</v>
      </c>
      <c r="N792" s="260" t="s">
        <v>1071</v>
      </c>
      <c r="O792" s="266" t="str">
        <f t="shared" ca="1" si="34"/>
        <v>0 tahun, 3 bulan, 0 hari</v>
      </c>
      <c r="P792" s="331">
        <f t="shared" ca="1" si="35"/>
        <v>92</v>
      </c>
    </row>
    <row r="793" spans="1:16" x14ac:dyDescent="0.7">
      <c r="A793" s="259">
        <v>792</v>
      </c>
      <c r="B793" s="269" t="s">
        <v>14509</v>
      </c>
      <c r="C793" s="261">
        <v>46212</v>
      </c>
      <c r="D793" s="262" t="s">
        <v>39</v>
      </c>
      <c r="E793" s="281" t="s">
        <v>14633</v>
      </c>
      <c r="F793" s="264"/>
      <c r="G793" s="263"/>
      <c r="H793" s="260" t="s">
        <v>5508</v>
      </c>
      <c r="I793" s="260" t="s">
        <v>3200</v>
      </c>
      <c r="J793" s="260" t="s">
        <v>12612</v>
      </c>
      <c r="K793" s="264" t="s">
        <v>16672</v>
      </c>
      <c r="L793" s="259" t="s">
        <v>1308</v>
      </c>
      <c r="M793" s="259" t="s">
        <v>10661</v>
      </c>
      <c r="N793" s="259" t="s">
        <v>15552</v>
      </c>
      <c r="O793" s="266" t="str">
        <f t="shared" ca="1" si="34"/>
        <v>0 tahun, 3 bulan, 0 hari</v>
      </c>
      <c r="P793" s="331">
        <f t="shared" ca="1" si="35"/>
        <v>92</v>
      </c>
    </row>
    <row r="794" spans="1:16" ht="40.799999999999997" x14ac:dyDescent="0.7">
      <c r="A794" s="259">
        <v>793</v>
      </c>
      <c r="B794" s="269" t="s">
        <v>14510</v>
      </c>
      <c r="C794" s="261">
        <v>46212</v>
      </c>
      <c r="D794" s="262" t="s">
        <v>6928</v>
      </c>
      <c r="E794" s="281" t="s">
        <v>14634</v>
      </c>
      <c r="F794" s="264"/>
      <c r="G794" s="263"/>
      <c r="H794" s="260" t="s">
        <v>5508</v>
      </c>
      <c r="I794" s="260" t="s">
        <v>3200</v>
      </c>
      <c r="J794" s="260" t="s">
        <v>12612</v>
      </c>
      <c r="K794" s="264" t="s">
        <v>16672</v>
      </c>
      <c r="L794" s="259" t="s">
        <v>1308</v>
      </c>
      <c r="M794" s="259" t="s">
        <v>10661</v>
      </c>
      <c r="N794" s="259" t="s">
        <v>15552</v>
      </c>
      <c r="O794" s="266" t="str">
        <f t="shared" ca="1" si="34"/>
        <v>0 tahun, 3 bulan, 0 hari</v>
      </c>
      <c r="P794" s="331">
        <f t="shared" ca="1" si="35"/>
        <v>92</v>
      </c>
    </row>
    <row r="795" spans="1:16" x14ac:dyDescent="0.7">
      <c r="A795" s="259">
        <v>794</v>
      </c>
      <c r="B795" s="269" t="s">
        <v>14511</v>
      </c>
      <c r="C795" s="261">
        <v>46212</v>
      </c>
      <c r="D795" s="262" t="s">
        <v>39</v>
      </c>
      <c r="E795" s="281" t="s">
        <v>14635</v>
      </c>
      <c r="F795" s="264"/>
      <c r="G795" s="263"/>
      <c r="H795" s="260" t="s">
        <v>5985</v>
      </c>
      <c r="I795" s="260" t="s">
        <v>5985</v>
      </c>
      <c r="J795" s="260" t="s">
        <v>12621</v>
      </c>
      <c r="K795" s="264" t="s">
        <v>16672</v>
      </c>
      <c r="L795" s="259" t="s">
        <v>1308</v>
      </c>
      <c r="M795" s="259" t="s">
        <v>1072</v>
      </c>
      <c r="N795" s="260" t="s">
        <v>14636</v>
      </c>
      <c r="O795" s="266" t="str">
        <f t="shared" ca="1" si="34"/>
        <v>0 tahun, 3 bulan, 0 hari</v>
      </c>
      <c r="P795" s="331">
        <f t="shared" ca="1" si="35"/>
        <v>92</v>
      </c>
    </row>
    <row r="796" spans="1:16" ht="40.799999999999997" x14ac:dyDescent="0.7">
      <c r="A796" s="259">
        <v>795</v>
      </c>
      <c r="B796" s="269" t="s">
        <v>14512</v>
      </c>
      <c r="C796" s="261">
        <v>46213</v>
      </c>
      <c r="D796" s="262" t="s">
        <v>39</v>
      </c>
      <c r="E796" s="281" t="s">
        <v>14637</v>
      </c>
      <c r="F796" s="264"/>
      <c r="G796" s="263"/>
      <c r="H796" s="260" t="s">
        <v>5508</v>
      </c>
      <c r="I796" s="260" t="s">
        <v>3191</v>
      </c>
      <c r="J796" s="260" t="s">
        <v>12614</v>
      </c>
      <c r="K796" s="264" t="s">
        <v>16672</v>
      </c>
      <c r="L796" s="259" t="s">
        <v>1308</v>
      </c>
      <c r="M796" s="259" t="s">
        <v>1167</v>
      </c>
      <c r="N796" s="260" t="s">
        <v>1163</v>
      </c>
      <c r="O796" s="266" t="str">
        <f t="shared" ca="1" si="34"/>
        <v>0 tahun, 2 bulan, 29 hari</v>
      </c>
      <c r="P796" s="331">
        <f t="shared" ca="1" si="35"/>
        <v>91</v>
      </c>
    </row>
    <row r="797" spans="1:16" ht="61.2" x14ac:dyDescent="0.7">
      <c r="A797" s="259">
        <v>796</v>
      </c>
      <c r="B797" s="269" t="s">
        <v>14513</v>
      </c>
      <c r="C797" s="261">
        <v>46213</v>
      </c>
      <c r="D797" s="262" t="s">
        <v>39</v>
      </c>
      <c r="E797" s="281" t="s">
        <v>14638</v>
      </c>
      <c r="F797" s="264"/>
      <c r="G797" s="263" t="s">
        <v>17022</v>
      </c>
      <c r="H797" s="260" t="s">
        <v>5508</v>
      </c>
      <c r="I797" s="260" t="s">
        <v>5989</v>
      </c>
      <c r="J797" s="260" t="s">
        <v>12614</v>
      </c>
      <c r="K797" s="264" t="s">
        <v>16672</v>
      </c>
      <c r="L797" s="315" t="s">
        <v>1305</v>
      </c>
      <c r="M797" s="259" t="s">
        <v>1175</v>
      </c>
      <c r="N797" s="260" t="s">
        <v>7484</v>
      </c>
      <c r="O797" s="266" t="str">
        <f t="shared" ca="1" si="34"/>
        <v>0 tahun, 2 bulan, 29 hari</v>
      </c>
      <c r="P797" s="331">
        <f t="shared" ca="1" si="35"/>
        <v>91</v>
      </c>
    </row>
    <row r="798" spans="1:16" ht="40.799999999999997" x14ac:dyDescent="0.7">
      <c r="A798" s="259">
        <v>797</v>
      </c>
      <c r="B798" s="269" t="s">
        <v>14514</v>
      </c>
      <c r="C798" s="261">
        <v>46213</v>
      </c>
      <c r="D798" s="262" t="s">
        <v>39</v>
      </c>
      <c r="E798" s="281" t="s">
        <v>14639</v>
      </c>
      <c r="F798" s="264"/>
      <c r="G798" s="263"/>
      <c r="H798" s="260" t="s">
        <v>1079</v>
      </c>
      <c r="I798" s="260" t="s">
        <v>6606</v>
      </c>
      <c r="J798" s="260" t="s">
        <v>12608</v>
      </c>
      <c r="K798" s="264" t="s">
        <v>16672</v>
      </c>
      <c r="L798" s="259" t="s">
        <v>1308</v>
      </c>
      <c r="M798" s="260" t="s">
        <v>1079</v>
      </c>
      <c r="N798" s="260" t="s">
        <v>2490</v>
      </c>
      <c r="O798" s="266" t="str">
        <f t="shared" ca="1" si="34"/>
        <v>0 tahun, 2 bulan, 29 hari</v>
      </c>
      <c r="P798" s="331">
        <f t="shared" ca="1" si="35"/>
        <v>91</v>
      </c>
    </row>
    <row r="799" spans="1:16" ht="102" x14ac:dyDescent="0.7">
      <c r="A799" s="259">
        <v>798</v>
      </c>
      <c r="B799" s="269" t="s">
        <v>14515</v>
      </c>
      <c r="C799" s="261">
        <v>46213</v>
      </c>
      <c r="D799" s="262" t="s">
        <v>39</v>
      </c>
      <c r="E799" s="281" t="s">
        <v>14640</v>
      </c>
      <c r="F799" s="264"/>
      <c r="G799" s="263" t="s">
        <v>17023</v>
      </c>
      <c r="H799" s="260" t="s">
        <v>5508</v>
      </c>
      <c r="I799" s="260" t="s">
        <v>3191</v>
      </c>
      <c r="J799" s="260" t="s">
        <v>12614</v>
      </c>
      <c r="K799" s="264" t="s">
        <v>16672</v>
      </c>
      <c r="L799" s="259" t="s">
        <v>1308</v>
      </c>
      <c r="M799" s="259" t="s">
        <v>11545</v>
      </c>
      <c r="N799" s="260" t="s">
        <v>11722</v>
      </c>
      <c r="O799" s="266" t="str">
        <f t="shared" ca="1" si="34"/>
        <v>0 tahun, 2 bulan, 29 hari</v>
      </c>
      <c r="P799" s="331">
        <f t="shared" ca="1" si="35"/>
        <v>91</v>
      </c>
    </row>
    <row r="800" spans="1:16" ht="61.2" x14ac:dyDescent="0.7">
      <c r="A800" s="259">
        <v>799</v>
      </c>
      <c r="B800" s="269" t="s">
        <v>14516</v>
      </c>
      <c r="C800" s="261">
        <v>46213</v>
      </c>
      <c r="D800" s="262" t="s">
        <v>39</v>
      </c>
      <c r="E800" s="281" t="s">
        <v>14641</v>
      </c>
      <c r="F800" s="264"/>
      <c r="G800" s="263"/>
      <c r="H800" s="260" t="s">
        <v>5508</v>
      </c>
      <c r="I800" s="260" t="s">
        <v>5989</v>
      </c>
      <c r="J800" s="260" t="s">
        <v>9844</v>
      </c>
      <c r="K800" s="264" t="s">
        <v>16672</v>
      </c>
      <c r="L800" s="259" t="s">
        <v>1308</v>
      </c>
      <c r="M800" s="259" t="s">
        <v>10720</v>
      </c>
      <c r="N800" s="260" t="s">
        <v>1071</v>
      </c>
      <c r="O800" s="266" t="str">
        <f t="shared" ca="1" si="34"/>
        <v>0 tahun, 2 bulan, 29 hari</v>
      </c>
      <c r="P800" s="331">
        <f t="shared" ca="1" si="35"/>
        <v>91</v>
      </c>
    </row>
    <row r="801" spans="1:16" ht="40.799999999999997" x14ac:dyDescent="0.7">
      <c r="A801" s="259">
        <v>800</v>
      </c>
      <c r="B801" s="269" t="s">
        <v>14517</v>
      </c>
      <c r="C801" s="261">
        <v>46216</v>
      </c>
      <c r="D801" s="262" t="s">
        <v>39</v>
      </c>
      <c r="E801" s="281" t="s">
        <v>14642</v>
      </c>
      <c r="F801" s="264"/>
      <c r="G801" s="263"/>
      <c r="H801" s="260" t="s">
        <v>5508</v>
      </c>
      <c r="I801" s="260" t="s">
        <v>5990</v>
      </c>
      <c r="J801" s="260" t="s">
        <v>12614</v>
      </c>
      <c r="K801" s="264" t="s">
        <v>16672</v>
      </c>
      <c r="L801" s="259" t="s">
        <v>1308</v>
      </c>
      <c r="M801" s="259" t="s">
        <v>1175</v>
      </c>
      <c r="N801" s="260" t="s">
        <v>7484</v>
      </c>
      <c r="O801" s="266" t="str">
        <f t="shared" ca="1" si="34"/>
        <v>0 tahun, 2 bulan, 26 hari</v>
      </c>
      <c r="P801" s="331">
        <f t="shared" ca="1" si="35"/>
        <v>88</v>
      </c>
    </row>
    <row r="802" spans="1:16" x14ac:dyDescent="0.7">
      <c r="A802" s="259">
        <v>801</v>
      </c>
      <c r="B802" s="269" t="s">
        <v>14518</v>
      </c>
      <c r="C802" s="261">
        <v>46216</v>
      </c>
      <c r="D802" s="262" t="s">
        <v>39</v>
      </c>
      <c r="E802" s="281" t="s">
        <v>14643</v>
      </c>
      <c r="F802" s="264"/>
      <c r="G802" s="263"/>
      <c r="H802" s="260" t="s">
        <v>5508</v>
      </c>
      <c r="I802" s="260" t="s">
        <v>3191</v>
      </c>
      <c r="J802" s="260" t="s">
        <v>12614</v>
      </c>
      <c r="K802" s="264" t="s">
        <v>16672</v>
      </c>
      <c r="L802" s="259" t="s">
        <v>1308</v>
      </c>
      <c r="M802" s="260" t="s">
        <v>10515</v>
      </c>
      <c r="N802" s="260" t="s">
        <v>13715</v>
      </c>
      <c r="O802" s="266" t="str">
        <f t="shared" ca="1" si="34"/>
        <v>0 tahun, 2 bulan, 26 hari</v>
      </c>
      <c r="P802" s="331">
        <f t="shared" ca="1" si="35"/>
        <v>88</v>
      </c>
    </row>
    <row r="803" spans="1:16" ht="40.799999999999997" x14ac:dyDescent="0.7">
      <c r="A803" s="259">
        <v>802</v>
      </c>
      <c r="B803" s="269" t="s">
        <v>14519</v>
      </c>
      <c r="C803" s="261">
        <v>46216</v>
      </c>
      <c r="D803" s="262" t="s">
        <v>39</v>
      </c>
      <c r="E803" s="281" t="s">
        <v>14644</v>
      </c>
      <c r="F803" s="264"/>
      <c r="G803" s="263"/>
      <c r="H803" s="260" t="s">
        <v>5508</v>
      </c>
      <c r="I803" s="260" t="s">
        <v>7640</v>
      </c>
      <c r="J803" s="260" t="s">
        <v>12614</v>
      </c>
      <c r="K803" s="264" t="s">
        <v>16672</v>
      </c>
      <c r="L803" s="259" t="s">
        <v>1308</v>
      </c>
      <c r="M803" s="259" t="s">
        <v>10515</v>
      </c>
      <c r="N803" s="260" t="s">
        <v>14645</v>
      </c>
      <c r="O803" s="266" t="str">
        <f t="shared" ca="1" si="34"/>
        <v>0 tahun, 2 bulan, 26 hari</v>
      </c>
      <c r="P803" s="331">
        <f t="shared" ca="1" si="35"/>
        <v>88</v>
      </c>
    </row>
    <row r="804" spans="1:16" ht="40.799999999999997" x14ac:dyDescent="0.7">
      <c r="A804" s="259">
        <v>803</v>
      </c>
      <c r="B804" s="269" t="s">
        <v>14520</v>
      </c>
      <c r="C804" s="261">
        <v>46216</v>
      </c>
      <c r="D804" s="262" t="s">
        <v>39</v>
      </c>
      <c r="E804" s="281" t="s">
        <v>14646</v>
      </c>
      <c r="F804" s="264"/>
      <c r="G804" s="263"/>
      <c r="H804" s="260" t="s">
        <v>5508</v>
      </c>
      <c r="I804" s="260" t="s">
        <v>7640</v>
      </c>
      <c r="J804" s="260" t="s">
        <v>12614</v>
      </c>
      <c r="K804" s="264" t="s">
        <v>16672</v>
      </c>
      <c r="L804" s="259" t="s">
        <v>1308</v>
      </c>
      <c r="M804" s="259" t="s">
        <v>11545</v>
      </c>
      <c r="N804" s="260" t="s">
        <v>10506</v>
      </c>
      <c r="O804" s="266" t="str">
        <f t="shared" ca="1" si="34"/>
        <v>0 tahun, 2 bulan, 26 hari</v>
      </c>
      <c r="P804" s="331">
        <f t="shared" ca="1" si="35"/>
        <v>88</v>
      </c>
    </row>
    <row r="805" spans="1:16" ht="40.799999999999997" x14ac:dyDescent="0.7">
      <c r="A805" s="259">
        <v>804</v>
      </c>
      <c r="B805" s="269" t="s">
        <v>14521</v>
      </c>
      <c r="C805" s="261">
        <v>46216</v>
      </c>
      <c r="D805" s="262" t="s">
        <v>14647</v>
      </c>
      <c r="E805" s="281" t="s">
        <v>14648</v>
      </c>
      <c r="F805" s="264"/>
      <c r="G805" s="263"/>
      <c r="H805" s="260" t="s">
        <v>5985</v>
      </c>
      <c r="I805" s="260" t="s">
        <v>5985</v>
      </c>
      <c r="J805" s="260" t="s">
        <v>12621</v>
      </c>
      <c r="K805" s="264" t="s">
        <v>16672</v>
      </c>
      <c r="L805" s="259" t="s">
        <v>1308</v>
      </c>
      <c r="M805" s="259" t="s">
        <v>1072</v>
      </c>
      <c r="N805" s="260" t="s">
        <v>1191</v>
      </c>
      <c r="O805" s="266" t="str">
        <f t="shared" ca="1" si="34"/>
        <v>0 tahun, 2 bulan, 26 hari</v>
      </c>
      <c r="P805" s="331">
        <f t="shared" ca="1" si="35"/>
        <v>88</v>
      </c>
    </row>
    <row r="806" spans="1:16" ht="81.599999999999994" x14ac:dyDescent="0.7">
      <c r="A806" s="259">
        <v>805</v>
      </c>
      <c r="B806" s="269" t="s">
        <v>14522</v>
      </c>
      <c r="C806" s="261">
        <v>46216</v>
      </c>
      <c r="D806" s="262" t="s">
        <v>39</v>
      </c>
      <c r="E806" s="281" t="s">
        <v>14649</v>
      </c>
      <c r="F806" s="264"/>
      <c r="G806" s="263" t="s">
        <v>15420</v>
      </c>
      <c r="H806" s="260" t="s">
        <v>5508</v>
      </c>
      <c r="I806" s="260" t="s">
        <v>5990</v>
      </c>
      <c r="J806" s="260" t="s">
        <v>12614</v>
      </c>
      <c r="K806" s="264" t="s">
        <v>16672</v>
      </c>
      <c r="L806" s="259" t="s">
        <v>1308</v>
      </c>
      <c r="M806" s="259" t="s">
        <v>1175</v>
      </c>
      <c r="N806" s="260" t="s">
        <v>7484</v>
      </c>
      <c r="O806" s="266" t="str">
        <f t="shared" ca="1" si="34"/>
        <v>0 tahun, 2 bulan, 26 hari</v>
      </c>
      <c r="P806" s="331">
        <f t="shared" ca="1" si="35"/>
        <v>88</v>
      </c>
    </row>
    <row r="807" spans="1:16" ht="61.2" x14ac:dyDescent="0.7">
      <c r="A807" s="259">
        <v>806</v>
      </c>
      <c r="B807" s="269" t="s">
        <v>14523</v>
      </c>
      <c r="C807" s="261">
        <v>46216</v>
      </c>
      <c r="D807" s="262" t="s">
        <v>39</v>
      </c>
      <c r="E807" s="281" t="s">
        <v>14650</v>
      </c>
      <c r="F807" s="264"/>
      <c r="G807" s="263"/>
      <c r="H807" s="260" t="s">
        <v>5508</v>
      </c>
      <c r="I807" s="260" t="s">
        <v>5989</v>
      </c>
      <c r="J807" s="260" t="s">
        <v>9844</v>
      </c>
      <c r="K807" s="264" t="s">
        <v>16672</v>
      </c>
      <c r="L807" s="259" t="s">
        <v>1308</v>
      </c>
      <c r="M807" s="259" t="s">
        <v>10720</v>
      </c>
      <c r="N807" s="260" t="s">
        <v>1071</v>
      </c>
      <c r="O807" s="266" t="str">
        <f t="shared" ca="1" si="34"/>
        <v>0 tahun, 2 bulan, 26 hari</v>
      </c>
      <c r="P807" s="331">
        <f t="shared" ca="1" si="35"/>
        <v>88</v>
      </c>
    </row>
    <row r="808" spans="1:16" ht="61.2" x14ac:dyDescent="0.7">
      <c r="A808" s="259">
        <v>807</v>
      </c>
      <c r="B808" s="269" t="s">
        <v>14524</v>
      </c>
      <c r="C808" s="261">
        <v>46216</v>
      </c>
      <c r="D808" s="262" t="s">
        <v>14651</v>
      </c>
      <c r="E808" s="281" t="s">
        <v>14652</v>
      </c>
      <c r="F808" s="264"/>
      <c r="G808" s="263"/>
      <c r="H808" s="260" t="s">
        <v>5985</v>
      </c>
      <c r="I808" s="260" t="s">
        <v>5985</v>
      </c>
      <c r="J808" s="260" t="s">
        <v>12621</v>
      </c>
      <c r="K808" s="264" t="s">
        <v>16672</v>
      </c>
      <c r="L808" s="259" t="s">
        <v>1308</v>
      </c>
      <c r="M808" s="259" t="s">
        <v>1072</v>
      </c>
      <c r="N808" s="260" t="s">
        <v>1191</v>
      </c>
      <c r="O808" s="266" t="str">
        <f t="shared" ca="1" si="34"/>
        <v>0 tahun, 2 bulan, 26 hari</v>
      </c>
      <c r="P808" s="331">
        <f t="shared" ca="1" si="35"/>
        <v>88</v>
      </c>
    </row>
    <row r="809" spans="1:16" ht="40.799999999999997" x14ac:dyDescent="0.7">
      <c r="A809" s="259">
        <v>808</v>
      </c>
      <c r="B809" s="269" t="s">
        <v>14525</v>
      </c>
      <c r="C809" s="261">
        <v>46216</v>
      </c>
      <c r="D809" s="262" t="s">
        <v>39</v>
      </c>
      <c r="E809" s="281" t="s">
        <v>14653</v>
      </c>
      <c r="F809" s="264"/>
      <c r="G809" s="263" t="s">
        <v>14690</v>
      </c>
      <c r="H809" s="260" t="s">
        <v>1079</v>
      </c>
      <c r="I809" s="260" t="s">
        <v>7756</v>
      </c>
      <c r="J809" s="260" t="s">
        <v>12608</v>
      </c>
      <c r="K809" s="264" t="s">
        <v>16672</v>
      </c>
      <c r="L809" s="259" t="s">
        <v>1308</v>
      </c>
      <c r="M809" s="260" t="s">
        <v>1079</v>
      </c>
      <c r="N809" s="260" t="s">
        <v>2488</v>
      </c>
      <c r="O809" s="266" t="str">
        <f t="shared" ca="1" si="34"/>
        <v>0 tahun, 2 bulan, 26 hari</v>
      </c>
      <c r="P809" s="331">
        <f t="shared" ca="1" si="35"/>
        <v>88</v>
      </c>
    </row>
    <row r="810" spans="1:16" ht="40.799999999999997" x14ac:dyDescent="0.7">
      <c r="A810" s="259">
        <v>809</v>
      </c>
      <c r="B810" s="269" t="s">
        <v>14526</v>
      </c>
      <c r="C810" s="261">
        <v>46217</v>
      </c>
      <c r="D810" s="262" t="s">
        <v>39</v>
      </c>
      <c r="E810" s="281" t="s">
        <v>14654</v>
      </c>
      <c r="F810" s="264"/>
      <c r="G810" s="263"/>
      <c r="H810" s="260" t="s">
        <v>5508</v>
      </c>
      <c r="I810" s="260" t="s">
        <v>5989</v>
      </c>
      <c r="J810" s="260" t="s">
        <v>9844</v>
      </c>
      <c r="K810" s="264" t="s">
        <v>16672</v>
      </c>
      <c r="L810" s="259" t="s">
        <v>1308</v>
      </c>
      <c r="M810" s="259" t="s">
        <v>10720</v>
      </c>
      <c r="N810" s="260" t="s">
        <v>1071</v>
      </c>
      <c r="O810" s="266" t="str">
        <f t="shared" ca="1" si="34"/>
        <v>0 tahun, 2 bulan, 25 hari</v>
      </c>
      <c r="P810" s="331">
        <f t="shared" ca="1" si="35"/>
        <v>87</v>
      </c>
    </row>
    <row r="811" spans="1:16" ht="61.2" x14ac:dyDescent="0.7">
      <c r="A811" s="259">
        <v>810</v>
      </c>
      <c r="B811" s="269" t="s">
        <v>14527</v>
      </c>
      <c r="C811" s="261">
        <v>46217</v>
      </c>
      <c r="D811" s="262" t="s">
        <v>39</v>
      </c>
      <c r="E811" s="281" t="s">
        <v>14655</v>
      </c>
      <c r="F811" s="264"/>
      <c r="G811" s="263"/>
      <c r="H811" s="260" t="s">
        <v>5508</v>
      </c>
      <c r="I811" s="260" t="s">
        <v>5989</v>
      </c>
      <c r="J811" s="260" t="s">
        <v>9844</v>
      </c>
      <c r="K811" s="264" t="s">
        <v>16672</v>
      </c>
      <c r="L811" s="259" t="s">
        <v>1308</v>
      </c>
      <c r="M811" s="259" t="s">
        <v>10720</v>
      </c>
      <c r="N811" s="260" t="s">
        <v>1071</v>
      </c>
      <c r="O811" s="266" t="str">
        <f t="shared" ca="1" si="34"/>
        <v>0 tahun, 2 bulan, 25 hari</v>
      </c>
      <c r="P811" s="331">
        <f t="shared" ca="1" si="35"/>
        <v>87</v>
      </c>
    </row>
    <row r="812" spans="1:16" ht="102" x14ac:dyDescent="0.7">
      <c r="A812" s="259">
        <v>811</v>
      </c>
      <c r="B812" s="269" t="s">
        <v>14528</v>
      </c>
      <c r="C812" s="261">
        <v>46217</v>
      </c>
      <c r="D812" s="262" t="s">
        <v>39</v>
      </c>
      <c r="E812" s="281" t="s">
        <v>14656</v>
      </c>
      <c r="F812" s="264"/>
      <c r="G812" s="263" t="s">
        <v>17024</v>
      </c>
      <c r="H812" s="260" t="s">
        <v>5508</v>
      </c>
      <c r="I812" s="260" t="s">
        <v>5990</v>
      </c>
      <c r="J812" s="260" t="s">
        <v>12614</v>
      </c>
      <c r="K812" s="264" t="s">
        <v>16672</v>
      </c>
      <c r="L812" s="259" t="s">
        <v>1308</v>
      </c>
      <c r="M812" s="259" t="s">
        <v>11545</v>
      </c>
      <c r="N812" s="260" t="s">
        <v>14302</v>
      </c>
      <c r="O812" s="266" t="str">
        <f t="shared" ca="1" si="34"/>
        <v>0 tahun, 2 bulan, 25 hari</v>
      </c>
      <c r="P812" s="331">
        <f t="shared" ca="1" si="35"/>
        <v>87</v>
      </c>
    </row>
    <row r="813" spans="1:16" ht="40.799999999999997" x14ac:dyDescent="0.7">
      <c r="A813" s="259">
        <v>812</v>
      </c>
      <c r="B813" s="269" t="s">
        <v>14529</v>
      </c>
      <c r="C813" s="261">
        <v>46217</v>
      </c>
      <c r="D813" s="262" t="s">
        <v>39</v>
      </c>
      <c r="E813" s="281" t="s">
        <v>13373</v>
      </c>
      <c r="F813" s="264"/>
      <c r="G813" s="263"/>
      <c r="H813" s="260" t="s">
        <v>5508</v>
      </c>
      <c r="I813" s="260" t="s">
        <v>7640</v>
      </c>
      <c r="J813" s="260" t="s">
        <v>12613</v>
      </c>
      <c r="K813" s="264" t="s">
        <v>16672</v>
      </c>
      <c r="L813" s="259" t="s">
        <v>1308</v>
      </c>
      <c r="M813" s="259" t="s">
        <v>1175</v>
      </c>
      <c r="N813" s="260" t="s">
        <v>7484</v>
      </c>
      <c r="O813" s="266" t="str">
        <f t="shared" ca="1" si="34"/>
        <v>0 tahun, 2 bulan, 25 hari</v>
      </c>
      <c r="P813" s="331">
        <f t="shared" ca="1" si="35"/>
        <v>87</v>
      </c>
    </row>
    <row r="814" spans="1:16" ht="61.2" x14ac:dyDescent="0.7">
      <c r="A814" s="259">
        <v>813</v>
      </c>
      <c r="B814" s="269" t="s">
        <v>14530</v>
      </c>
      <c r="C814" s="261">
        <v>46217</v>
      </c>
      <c r="D814" s="262" t="s">
        <v>39</v>
      </c>
      <c r="E814" s="281" t="s">
        <v>14657</v>
      </c>
      <c r="F814" s="264"/>
      <c r="G814" s="263" t="s">
        <v>16996</v>
      </c>
      <c r="H814" s="260" t="s">
        <v>5508</v>
      </c>
      <c r="I814" s="260" t="s">
        <v>7640</v>
      </c>
      <c r="J814" s="260" t="s">
        <v>12613</v>
      </c>
      <c r="K814" s="264" t="s">
        <v>16672</v>
      </c>
      <c r="L814" s="259" t="s">
        <v>1308</v>
      </c>
      <c r="M814" s="259" t="s">
        <v>1175</v>
      </c>
      <c r="N814" s="260" t="s">
        <v>7484</v>
      </c>
      <c r="O814" s="266" t="str">
        <f t="shared" ca="1" si="34"/>
        <v>0 tahun, 2 bulan, 25 hari</v>
      </c>
      <c r="P814" s="331">
        <f t="shared" ca="1" si="35"/>
        <v>87</v>
      </c>
    </row>
    <row r="815" spans="1:16" ht="40.799999999999997" x14ac:dyDescent="0.7">
      <c r="A815" s="259">
        <v>814</v>
      </c>
      <c r="B815" s="269" t="s">
        <v>14531</v>
      </c>
      <c r="C815" s="261">
        <v>46217</v>
      </c>
      <c r="D815" s="262" t="s">
        <v>39</v>
      </c>
      <c r="E815" s="281" t="s">
        <v>14658</v>
      </c>
      <c r="F815" s="264"/>
      <c r="G815" s="263"/>
      <c r="H815" s="260" t="s">
        <v>5508</v>
      </c>
      <c r="I815" s="260" t="s">
        <v>3191</v>
      </c>
      <c r="J815" s="260" t="s">
        <v>12613</v>
      </c>
      <c r="K815" s="264" t="s">
        <v>16672</v>
      </c>
      <c r="L815" s="259" t="s">
        <v>1308</v>
      </c>
      <c r="M815" s="259" t="s">
        <v>1175</v>
      </c>
      <c r="N815" s="260" t="s">
        <v>7484</v>
      </c>
      <c r="O815" s="266" t="str">
        <f t="shared" ca="1" si="34"/>
        <v>0 tahun, 2 bulan, 25 hari</v>
      </c>
      <c r="P815" s="331">
        <f t="shared" ca="1" si="35"/>
        <v>87</v>
      </c>
    </row>
    <row r="816" spans="1:16" ht="61.2" x14ac:dyDescent="0.7">
      <c r="A816" s="259">
        <v>815</v>
      </c>
      <c r="B816" s="308" t="s">
        <v>14532</v>
      </c>
      <c r="C816" s="304">
        <v>46217</v>
      </c>
      <c r="D816" s="262" t="s">
        <v>39</v>
      </c>
      <c r="E816" s="306" t="s">
        <v>14659</v>
      </c>
      <c r="F816" s="303"/>
      <c r="G816" s="263"/>
      <c r="H816" s="307" t="s">
        <v>5508</v>
      </c>
      <c r="I816" s="307" t="s">
        <v>5989</v>
      </c>
      <c r="J816" s="307" t="s">
        <v>9844</v>
      </c>
      <c r="K816" s="303" t="s">
        <v>16672</v>
      </c>
      <c r="L816" s="259" t="s">
        <v>1308</v>
      </c>
      <c r="M816" s="259" t="s">
        <v>10720</v>
      </c>
      <c r="N816" s="260" t="s">
        <v>1071</v>
      </c>
      <c r="O816" s="266" t="str">
        <f t="shared" ca="1" si="34"/>
        <v>0 tahun, 2 bulan, 25 hari</v>
      </c>
      <c r="P816" s="331">
        <f t="shared" ca="1" si="35"/>
        <v>87</v>
      </c>
    </row>
    <row r="817" spans="1:16" ht="40.799999999999997" x14ac:dyDescent="0.7">
      <c r="A817" s="259">
        <v>816</v>
      </c>
      <c r="B817" s="308" t="s">
        <v>15164</v>
      </c>
      <c r="C817" s="304">
        <v>46217</v>
      </c>
      <c r="D817" s="262" t="s">
        <v>12904</v>
      </c>
      <c r="E817" s="309" t="s">
        <v>15248</v>
      </c>
      <c r="F817" s="303"/>
      <c r="G817" s="263"/>
      <c r="H817" s="307" t="s">
        <v>5508</v>
      </c>
      <c r="I817" s="307" t="s">
        <v>5508</v>
      </c>
      <c r="J817" s="307" t="s">
        <v>12614</v>
      </c>
      <c r="K817" s="303" t="s">
        <v>16672</v>
      </c>
      <c r="L817" s="259" t="s">
        <v>1308</v>
      </c>
      <c r="M817" s="302" t="s">
        <v>10515</v>
      </c>
      <c r="N817" s="307" t="s">
        <v>5481</v>
      </c>
      <c r="O817" s="266" t="str">
        <f t="shared" ref="O817:O819" ca="1" si="36">DATEDIF(C817,$R$1,"Y")&amp;" tahun, "&amp;DATEDIF(C817,$R$1,"YM")&amp;" bulan, "&amp;DATEDIF(C817,$R$1,"MD")&amp;" hari"</f>
        <v>0 tahun, 2 bulan, 25 hari</v>
      </c>
      <c r="P817" s="331">
        <f t="shared" ref="P817:P819" ca="1" si="37">TODAY()-C817</f>
        <v>87</v>
      </c>
    </row>
    <row r="818" spans="1:16" ht="244.8" x14ac:dyDescent="0.7">
      <c r="A818" s="259">
        <v>817</v>
      </c>
      <c r="B818" s="308" t="s">
        <v>15165</v>
      </c>
      <c r="C818" s="304">
        <v>46217</v>
      </c>
      <c r="D818" s="262" t="s">
        <v>39</v>
      </c>
      <c r="E818" s="309" t="s">
        <v>15249</v>
      </c>
      <c r="F818" s="303"/>
      <c r="G818" s="263" t="s">
        <v>15823</v>
      </c>
      <c r="H818" s="307" t="s">
        <v>5508</v>
      </c>
      <c r="I818" s="307" t="s">
        <v>7640</v>
      </c>
      <c r="J818" s="307" t="s">
        <v>1088</v>
      </c>
      <c r="K818" s="303" t="s">
        <v>16672</v>
      </c>
      <c r="L818" s="259" t="s">
        <v>1308</v>
      </c>
      <c r="M818" s="302" t="s">
        <v>1088</v>
      </c>
      <c r="N818" s="260" t="s">
        <v>14541</v>
      </c>
      <c r="O818" s="266" t="str">
        <f t="shared" ca="1" si="36"/>
        <v>0 tahun, 2 bulan, 25 hari</v>
      </c>
      <c r="P818" s="331">
        <f t="shared" ca="1" si="37"/>
        <v>87</v>
      </c>
    </row>
    <row r="819" spans="1:16" ht="265.2" x14ac:dyDescent="0.7">
      <c r="A819" s="259">
        <v>818</v>
      </c>
      <c r="B819" s="308" t="s">
        <v>15166</v>
      </c>
      <c r="C819" s="304">
        <v>46217</v>
      </c>
      <c r="D819" s="262" t="s">
        <v>39</v>
      </c>
      <c r="E819" s="309" t="s">
        <v>15250</v>
      </c>
      <c r="F819" s="303"/>
      <c r="G819" s="263" t="s">
        <v>15824</v>
      </c>
      <c r="H819" s="307" t="s">
        <v>5508</v>
      </c>
      <c r="I819" s="307" t="s">
        <v>3191</v>
      </c>
      <c r="J819" s="307" t="s">
        <v>1088</v>
      </c>
      <c r="K819" s="303" t="s">
        <v>16672</v>
      </c>
      <c r="L819" s="259" t="s">
        <v>1308</v>
      </c>
      <c r="M819" s="302" t="s">
        <v>1088</v>
      </c>
      <c r="N819" s="260" t="s">
        <v>14541</v>
      </c>
      <c r="O819" s="266" t="str">
        <f t="shared" ca="1" si="36"/>
        <v>0 tahun, 2 bulan, 25 hari</v>
      </c>
      <c r="P819" s="331">
        <f t="shared" ca="1" si="37"/>
        <v>87</v>
      </c>
    </row>
    <row r="820" spans="1:16" ht="61.2" x14ac:dyDescent="0.7">
      <c r="A820" s="259">
        <v>819</v>
      </c>
      <c r="B820" s="308" t="s">
        <v>15167</v>
      </c>
      <c r="C820" s="304">
        <v>46218</v>
      </c>
      <c r="D820" s="305" t="s">
        <v>15251</v>
      </c>
      <c r="E820" s="309" t="s">
        <v>15252</v>
      </c>
      <c r="F820" s="303"/>
      <c r="G820" s="263"/>
      <c r="H820" s="307" t="s">
        <v>5508</v>
      </c>
      <c r="I820" s="307" t="s">
        <v>5989</v>
      </c>
      <c r="J820" s="307" t="s">
        <v>3188</v>
      </c>
      <c r="K820" s="303" t="s">
        <v>16672</v>
      </c>
      <c r="L820" s="259" t="s">
        <v>1308</v>
      </c>
      <c r="M820" s="302" t="s">
        <v>1170</v>
      </c>
      <c r="N820" s="307" t="s">
        <v>13443</v>
      </c>
      <c r="O820" s="266" t="str">
        <f t="shared" ref="O820:O822" ca="1" si="38">DATEDIF(C820,$R$1,"Y")&amp;" tahun, "&amp;DATEDIF(C820,$R$1,"YM")&amp;" bulan, "&amp;DATEDIF(C820,$R$1,"MD")&amp;" hari"</f>
        <v>0 tahun, 2 bulan, 24 hari</v>
      </c>
      <c r="P820" s="331">
        <f t="shared" ref="P820:P822" ca="1" si="39">TODAY()-C820</f>
        <v>86</v>
      </c>
    </row>
    <row r="821" spans="1:16" ht="40.799999999999997" x14ac:dyDescent="0.7">
      <c r="A821" s="259">
        <v>820</v>
      </c>
      <c r="B821" s="308" t="s">
        <v>15168</v>
      </c>
      <c r="C821" s="304">
        <v>46218</v>
      </c>
      <c r="D821" s="305" t="s">
        <v>11378</v>
      </c>
      <c r="E821" s="309" t="s">
        <v>14291</v>
      </c>
      <c r="F821" s="303"/>
      <c r="G821" s="263"/>
      <c r="H821" s="307" t="s">
        <v>5508</v>
      </c>
      <c r="I821" s="307" t="s">
        <v>5989</v>
      </c>
      <c r="J821" s="307" t="s">
        <v>3188</v>
      </c>
      <c r="K821" s="303" t="s">
        <v>16672</v>
      </c>
      <c r="L821" s="259" t="s">
        <v>1308</v>
      </c>
      <c r="M821" s="302" t="s">
        <v>1170</v>
      </c>
      <c r="N821" s="307" t="s">
        <v>13443</v>
      </c>
      <c r="O821" s="266" t="str">
        <f t="shared" ca="1" si="38"/>
        <v>0 tahun, 2 bulan, 24 hari</v>
      </c>
      <c r="P821" s="331">
        <f t="shared" ca="1" si="39"/>
        <v>86</v>
      </c>
    </row>
    <row r="822" spans="1:16" ht="40.799999999999997" x14ac:dyDescent="0.7">
      <c r="A822" s="259">
        <v>821</v>
      </c>
      <c r="B822" s="308" t="s">
        <v>15169</v>
      </c>
      <c r="C822" s="304">
        <v>46218</v>
      </c>
      <c r="D822" s="305" t="s">
        <v>15253</v>
      </c>
      <c r="E822" s="309" t="s">
        <v>14291</v>
      </c>
      <c r="F822" s="303"/>
      <c r="G822" s="263"/>
      <c r="H822" s="307" t="s">
        <v>5508</v>
      </c>
      <c r="I822" s="307" t="s">
        <v>5989</v>
      </c>
      <c r="J822" s="307" t="s">
        <v>3188</v>
      </c>
      <c r="K822" s="303" t="s">
        <v>16672</v>
      </c>
      <c r="L822" s="259" t="s">
        <v>1308</v>
      </c>
      <c r="M822" s="302" t="s">
        <v>1170</v>
      </c>
      <c r="N822" s="307" t="s">
        <v>13443</v>
      </c>
      <c r="O822" s="266" t="str">
        <f t="shared" ca="1" si="38"/>
        <v>0 tahun, 2 bulan, 24 hari</v>
      </c>
      <c r="P822" s="331">
        <f t="shared" ca="1" si="39"/>
        <v>86</v>
      </c>
    </row>
    <row r="823" spans="1:16" x14ac:dyDescent="0.7">
      <c r="A823" s="259">
        <v>822</v>
      </c>
      <c r="B823" s="308" t="s">
        <v>15170</v>
      </c>
      <c r="C823" s="304">
        <v>46218</v>
      </c>
      <c r="D823" s="305" t="s">
        <v>13451</v>
      </c>
      <c r="E823" s="309" t="s">
        <v>14220</v>
      </c>
      <c r="F823" s="303"/>
      <c r="G823" s="263"/>
      <c r="H823" s="307" t="s">
        <v>5508</v>
      </c>
      <c r="I823" s="307" t="s">
        <v>3191</v>
      </c>
      <c r="J823" s="307" t="s">
        <v>12614</v>
      </c>
      <c r="K823" s="303" t="s">
        <v>16672</v>
      </c>
      <c r="L823" s="259" t="s">
        <v>1308</v>
      </c>
      <c r="M823" s="302" t="s">
        <v>10515</v>
      </c>
      <c r="N823" s="260" t="s">
        <v>6866</v>
      </c>
      <c r="O823" s="266" t="str">
        <f t="shared" ref="O823:O833" ca="1" si="40">DATEDIF(C823,$R$1,"Y")&amp;" tahun, "&amp;DATEDIF(C823,$R$1,"YM")&amp;" bulan, "&amp;DATEDIF(C823,$R$1,"MD")&amp;" hari"</f>
        <v>0 tahun, 2 bulan, 24 hari</v>
      </c>
      <c r="P823" s="331">
        <f t="shared" ref="P823:P833" ca="1" si="41">TODAY()-C823</f>
        <v>86</v>
      </c>
    </row>
    <row r="824" spans="1:16" x14ac:dyDescent="0.7">
      <c r="A824" s="259">
        <v>823</v>
      </c>
      <c r="B824" s="308" t="s">
        <v>15171</v>
      </c>
      <c r="C824" s="304">
        <v>46218</v>
      </c>
      <c r="D824" s="262" t="s">
        <v>39</v>
      </c>
      <c r="E824" s="309" t="s">
        <v>15254</v>
      </c>
      <c r="F824" s="303"/>
      <c r="G824" s="263"/>
      <c r="H824" s="307" t="s">
        <v>5508</v>
      </c>
      <c r="I824" s="307" t="s">
        <v>5990</v>
      </c>
      <c r="J824" s="307" t="s">
        <v>12614</v>
      </c>
      <c r="K824" s="303" t="s">
        <v>16672</v>
      </c>
      <c r="L824" s="259" t="s">
        <v>1308</v>
      </c>
      <c r="M824" s="302" t="s">
        <v>10515</v>
      </c>
      <c r="N824" s="307" t="s">
        <v>7530</v>
      </c>
      <c r="O824" s="266" t="str">
        <f t="shared" ca="1" si="40"/>
        <v>0 tahun, 2 bulan, 24 hari</v>
      </c>
      <c r="P824" s="331">
        <f t="shared" ca="1" si="41"/>
        <v>86</v>
      </c>
    </row>
    <row r="825" spans="1:16" ht="183.6" x14ac:dyDescent="0.7">
      <c r="A825" s="259">
        <v>824</v>
      </c>
      <c r="B825" s="308" t="s">
        <v>15172</v>
      </c>
      <c r="C825" s="304">
        <v>46218</v>
      </c>
      <c r="D825" s="262" t="s">
        <v>39</v>
      </c>
      <c r="E825" s="309" t="s">
        <v>15255</v>
      </c>
      <c r="F825" s="303"/>
      <c r="G825" s="263" t="s">
        <v>15825</v>
      </c>
      <c r="H825" s="307" t="s">
        <v>5508</v>
      </c>
      <c r="I825" s="307" t="s">
        <v>5990</v>
      </c>
      <c r="J825" s="307" t="s">
        <v>1088</v>
      </c>
      <c r="K825" s="303" t="s">
        <v>16672</v>
      </c>
      <c r="L825" s="259" t="s">
        <v>1308</v>
      </c>
      <c r="M825" s="302" t="s">
        <v>1088</v>
      </c>
      <c r="N825" s="260" t="s">
        <v>14541</v>
      </c>
      <c r="O825" s="266" t="str">
        <f t="shared" ca="1" si="40"/>
        <v>0 tahun, 2 bulan, 24 hari</v>
      </c>
      <c r="P825" s="331">
        <f t="shared" ca="1" si="41"/>
        <v>86</v>
      </c>
    </row>
    <row r="826" spans="1:16" ht="61.2" x14ac:dyDescent="0.7">
      <c r="A826" s="259">
        <v>825</v>
      </c>
      <c r="B826" s="308" t="s">
        <v>15173</v>
      </c>
      <c r="C826" s="304">
        <v>46218</v>
      </c>
      <c r="D826" s="262" t="s">
        <v>39</v>
      </c>
      <c r="E826" s="309" t="s">
        <v>15256</v>
      </c>
      <c r="F826" s="303"/>
      <c r="G826" s="263"/>
      <c r="H826" s="307" t="s">
        <v>5508</v>
      </c>
      <c r="I826" s="307" t="s">
        <v>5989</v>
      </c>
      <c r="J826" s="307" t="s">
        <v>9844</v>
      </c>
      <c r="K826" s="303" t="s">
        <v>16672</v>
      </c>
      <c r="L826" s="259" t="s">
        <v>1308</v>
      </c>
      <c r="M826" s="259" t="s">
        <v>10720</v>
      </c>
      <c r="N826" s="260" t="s">
        <v>1071</v>
      </c>
      <c r="O826" s="266" t="str">
        <f t="shared" ca="1" si="40"/>
        <v>0 tahun, 2 bulan, 24 hari</v>
      </c>
      <c r="P826" s="331">
        <f t="shared" ca="1" si="41"/>
        <v>86</v>
      </c>
    </row>
    <row r="827" spans="1:16" ht="122.4" x14ac:dyDescent="0.7">
      <c r="A827" s="259">
        <v>826</v>
      </c>
      <c r="B827" s="308" t="s">
        <v>15174</v>
      </c>
      <c r="C827" s="304">
        <v>46219</v>
      </c>
      <c r="D827" s="262" t="s">
        <v>39</v>
      </c>
      <c r="E827" s="309" t="s">
        <v>15257</v>
      </c>
      <c r="F827" s="303"/>
      <c r="G827" s="263" t="s">
        <v>17025</v>
      </c>
      <c r="H827" s="307" t="s">
        <v>5508</v>
      </c>
      <c r="I827" s="307" t="s">
        <v>5990</v>
      </c>
      <c r="J827" s="307" t="s">
        <v>12614</v>
      </c>
      <c r="K827" s="303" t="s">
        <v>16672</v>
      </c>
      <c r="L827" s="259" t="s">
        <v>1308</v>
      </c>
      <c r="M827" s="302" t="s">
        <v>11545</v>
      </c>
      <c r="N827" s="307" t="s">
        <v>13350</v>
      </c>
      <c r="O827" s="266" t="str">
        <f t="shared" ca="1" si="40"/>
        <v>0 tahun, 2 bulan, 23 hari</v>
      </c>
      <c r="P827" s="331">
        <f t="shared" ca="1" si="41"/>
        <v>85</v>
      </c>
    </row>
    <row r="828" spans="1:16" x14ac:dyDescent="0.7">
      <c r="A828" s="259">
        <v>827</v>
      </c>
      <c r="B828" s="308" t="s">
        <v>15175</v>
      </c>
      <c r="C828" s="304">
        <v>46219</v>
      </c>
      <c r="D828" s="262" t="s">
        <v>39</v>
      </c>
      <c r="E828" s="309" t="s">
        <v>15258</v>
      </c>
      <c r="F828" s="303"/>
      <c r="G828" s="263"/>
      <c r="H828" s="307" t="s">
        <v>5508</v>
      </c>
      <c r="I828" s="307" t="s">
        <v>5508</v>
      </c>
      <c r="J828" s="307" t="s">
        <v>1088</v>
      </c>
      <c r="K828" s="303" t="s">
        <v>16672</v>
      </c>
      <c r="L828" s="259" t="s">
        <v>1308</v>
      </c>
      <c r="M828" s="302" t="s">
        <v>1088</v>
      </c>
      <c r="N828" s="307" t="s">
        <v>1089</v>
      </c>
      <c r="O828" s="266" t="str">
        <f t="shared" ca="1" si="40"/>
        <v>0 tahun, 2 bulan, 23 hari</v>
      </c>
      <c r="P828" s="331">
        <f t="shared" ca="1" si="41"/>
        <v>85</v>
      </c>
    </row>
    <row r="829" spans="1:16" ht="61.2" x14ac:dyDescent="0.7">
      <c r="A829" s="259">
        <v>828</v>
      </c>
      <c r="B829" s="308" t="s">
        <v>15176</v>
      </c>
      <c r="C829" s="304">
        <v>46219</v>
      </c>
      <c r="D829" s="262" t="s">
        <v>39</v>
      </c>
      <c r="E829" s="309" t="s">
        <v>15259</v>
      </c>
      <c r="F829" s="303"/>
      <c r="G829" s="263"/>
      <c r="H829" s="307" t="s">
        <v>5508</v>
      </c>
      <c r="I829" s="307" t="s">
        <v>5989</v>
      </c>
      <c r="J829" s="307" t="s">
        <v>9844</v>
      </c>
      <c r="K829" s="303" t="s">
        <v>16672</v>
      </c>
      <c r="L829" s="259" t="s">
        <v>1308</v>
      </c>
      <c r="M829" s="259" t="s">
        <v>10720</v>
      </c>
      <c r="N829" s="260" t="s">
        <v>1071</v>
      </c>
      <c r="O829" s="266" t="str">
        <f t="shared" ca="1" si="40"/>
        <v>0 tahun, 2 bulan, 23 hari</v>
      </c>
      <c r="P829" s="331">
        <f t="shared" ca="1" si="41"/>
        <v>85</v>
      </c>
    </row>
    <row r="830" spans="1:16" ht="61.2" x14ac:dyDescent="0.7">
      <c r="A830" s="259">
        <v>829</v>
      </c>
      <c r="B830" s="308" t="s">
        <v>15177</v>
      </c>
      <c r="C830" s="304">
        <v>46220</v>
      </c>
      <c r="D830" s="262" t="s">
        <v>39</v>
      </c>
      <c r="E830" s="309" t="s">
        <v>15260</v>
      </c>
      <c r="F830" s="303"/>
      <c r="G830" s="263"/>
      <c r="H830" s="307" t="s">
        <v>5508</v>
      </c>
      <c r="I830" s="307" t="s">
        <v>5989</v>
      </c>
      <c r="J830" s="307" t="s">
        <v>9844</v>
      </c>
      <c r="K830" s="303" t="s">
        <v>16672</v>
      </c>
      <c r="L830" s="259" t="s">
        <v>1308</v>
      </c>
      <c r="M830" s="259" t="s">
        <v>10720</v>
      </c>
      <c r="N830" s="260" t="s">
        <v>1071</v>
      </c>
      <c r="O830" s="266" t="str">
        <f t="shared" ca="1" si="40"/>
        <v>0 tahun, 2 bulan, 22 hari</v>
      </c>
      <c r="P830" s="331">
        <f t="shared" ca="1" si="41"/>
        <v>84</v>
      </c>
    </row>
    <row r="831" spans="1:16" ht="40.799999999999997" x14ac:dyDescent="0.7">
      <c r="A831" s="259">
        <v>830</v>
      </c>
      <c r="B831" s="308" t="s">
        <v>15178</v>
      </c>
      <c r="C831" s="304">
        <v>46220</v>
      </c>
      <c r="D831" s="262" t="s">
        <v>39</v>
      </c>
      <c r="E831" s="309" t="s">
        <v>15261</v>
      </c>
      <c r="F831" s="303"/>
      <c r="G831" s="263"/>
      <c r="H831" s="307" t="s">
        <v>5508</v>
      </c>
      <c r="I831" s="307" t="s">
        <v>5989</v>
      </c>
      <c r="J831" s="307" t="s">
        <v>9844</v>
      </c>
      <c r="K831" s="303" t="s">
        <v>16672</v>
      </c>
      <c r="L831" s="259" t="s">
        <v>1308</v>
      </c>
      <c r="M831" s="259" t="s">
        <v>10720</v>
      </c>
      <c r="N831" s="260" t="s">
        <v>1071</v>
      </c>
      <c r="O831" s="266" t="str">
        <f t="shared" ca="1" si="40"/>
        <v>0 tahun, 2 bulan, 22 hari</v>
      </c>
      <c r="P831" s="331">
        <f t="shared" ca="1" si="41"/>
        <v>84</v>
      </c>
    </row>
    <row r="832" spans="1:16" ht="40.799999999999997" x14ac:dyDescent="0.7">
      <c r="A832" s="259">
        <v>831</v>
      </c>
      <c r="B832" s="308" t="s">
        <v>15179</v>
      </c>
      <c r="C832" s="304">
        <v>46220</v>
      </c>
      <c r="D832" s="262" t="s">
        <v>39</v>
      </c>
      <c r="E832" s="309" t="s">
        <v>15262</v>
      </c>
      <c r="F832" s="303"/>
      <c r="G832" s="263"/>
      <c r="H832" s="307" t="s">
        <v>5508</v>
      </c>
      <c r="I832" s="307" t="s">
        <v>5989</v>
      </c>
      <c r="J832" s="307" t="s">
        <v>12614</v>
      </c>
      <c r="K832" s="303" t="s">
        <v>16672</v>
      </c>
      <c r="L832" s="315" t="s">
        <v>1305</v>
      </c>
      <c r="M832" s="302" t="s">
        <v>10515</v>
      </c>
      <c r="N832" s="307" t="s">
        <v>13715</v>
      </c>
      <c r="O832" s="266" t="str">
        <f t="shared" ca="1" si="40"/>
        <v>0 tahun, 2 bulan, 22 hari</v>
      </c>
      <c r="P832" s="331">
        <f t="shared" ca="1" si="41"/>
        <v>84</v>
      </c>
    </row>
    <row r="833" spans="1:16" ht="102" x14ac:dyDescent="0.7">
      <c r="A833" s="259">
        <v>832</v>
      </c>
      <c r="B833" s="308" t="s">
        <v>15180</v>
      </c>
      <c r="C833" s="304">
        <v>46220</v>
      </c>
      <c r="D833" s="262" t="s">
        <v>39</v>
      </c>
      <c r="E833" s="309" t="s">
        <v>15263</v>
      </c>
      <c r="F833" s="303"/>
      <c r="G833" s="263" t="s">
        <v>17026</v>
      </c>
      <c r="H833" s="307" t="s">
        <v>5508</v>
      </c>
      <c r="I833" s="307" t="s">
        <v>7640</v>
      </c>
      <c r="J833" s="307" t="s">
        <v>12614</v>
      </c>
      <c r="K833" s="303" t="s">
        <v>16672</v>
      </c>
      <c r="L833" s="259" t="s">
        <v>1308</v>
      </c>
      <c r="M833" s="302" t="s">
        <v>11545</v>
      </c>
      <c r="N833" s="260" t="s">
        <v>8067</v>
      </c>
      <c r="O833" s="266" t="str">
        <f t="shared" ca="1" si="40"/>
        <v>0 tahun, 2 bulan, 22 hari</v>
      </c>
      <c r="P833" s="331">
        <f t="shared" ca="1" si="41"/>
        <v>84</v>
      </c>
    </row>
    <row r="834" spans="1:16" ht="102" x14ac:dyDescent="0.7">
      <c r="A834" s="259">
        <v>833</v>
      </c>
      <c r="B834" s="308" t="s">
        <v>15181</v>
      </c>
      <c r="C834" s="304">
        <v>46220</v>
      </c>
      <c r="D834" s="262" t="s">
        <v>39</v>
      </c>
      <c r="E834" s="309" t="s">
        <v>15264</v>
      </c>
      <c r="F834" s="303"/>
      <c r="G834" s="263" t="s">
        <v>17027</v>
      </c>
      <c r="H834" s="307" t="s">
        <v>5508</v>
      </c>
      <c r="I834" s="307" t="s">
        <v>5989</v>
      </c>
      <c r="J834" s="307" t="s">
        <v>12614</v>
      </c>
      <c r="K834" s="303" t="s">
        <v>16672</v>
      </c>
      <c r="L834" s="315" t="s">
        <v>1305</v>
      </c>
      <c r="M834" s="302" t="s">
        <v>1175</v>
      </c>
      <c r="N834" s="307" t="s">
        <v>7484</v>
      </c>
      <c r="O834" s="266" t="str">
        <f t="shared" ref="O834:O836" ca="1" si="42">DATEDIF(C834,$R$1,"Y")&amp;" tahun, "&amp;DATEDIF(C834,$R$1,"YM")&amp;" bulan, "&amp;DATEDIF(C834,$R$1,"MD")&amp;" hari"</f>
        <v>0 tahun, 2 bulan, 22 hari</v>
      </c>
      <c r="P834" s="331">
        <f t="shared" ref="P834:P836" ca="1" si="43">TODAY()-C834</f>
        <v>84</v>
      </c>
    </row>
    <row r="835" spans="1:16" ht="61.2" x14ac:dyDescent="0.7">
      <c r="A835" s="259">
        <v>834</v>
      </c>
      <c r="B835" s="308" t="s">
        <v>15182</v>
      </c>
      <c r="C835" s="304">
        <v>46220</v>
      </c>
      <c r="D835" s="262" t="s">
        <v>39</v>
      </c>
      <c r="E835" s="309" t="s">
        <v>15265</v>
      </c>
      <c r="F835" s="303"/>
      <c r="G835" s="263" t="s">
        <v>15826</v>
      </c>
      <c r="H835" s="307" t="s">
        <v>5508</v>
      </c>
      <c r="I835" s="307" t="s">
        <v>3191</v>
      </c>
      <c r="J835" s="307" t="s">
        <v>12603</v>
      </c>
      <c r="K835" s="303" t="s">
        <v>16672</v>
      </c>
      <c r="L835" s="259" t="s">
        <v>1308</v>
      </c>
      <c r="M835" s="259" t="s">
        <v>1167</v>
      </c>
      <c r="N835" s="260" t="s">
        <v>1163</v>
      </c>
      <c r="O835" s="266" t="str">
        <f t="shared" ca="1" si="42"/>
        <v>0 tahun, 2 bulan, 22 hari</v>
      </c>
      <c r="P835" s="331">
        <f t="shared" ca="1" si="43"/>
        <v>84</v>
      </c>
    </row>
    <row r="836" spans="1:16" ht="61.2" x14ac:dyDescent="0.7">
      <c r="A836" s="259">
        <v>835</v>
      </c>
      <c r="B836" s="308" t="s">
        <v>15183</v>
      </c>
      <c r="C836" s="304">
        <v>46220</v>
      </c>
      <c r="D836" s="262" t="s">
        <v>39</v>
      </c>
      <c r="E836" s="309" t="s">
        <v>15266</v>
      </c>
      <c r="F836" s="303"/>
      <c r="G836" s="263"/>
      <c r="H836" s="307" t="s">
        <v>5508</v>
      </c>
      <c r="I836" s="307" t="s">
        <v>5989</v>
      </c>
      <c r="J836" s="307" t="s">
        <v>9844</v>
      </c>
      <c r="K836" s="303" t="s">
        <v>16672</v>
      </c>
      <c r="L836" s="259" t="s">
        <v>1308</v>
      </c>
      <c r="M836" s="259" t="s">
        <v>10720</v>
      </c>
      <c r="N836" s="260" t="s">
        <v>1071</v>
      </c>
      <c r="O836" s="266" t="str">
        <f t="shared" ca="1" si="42"/>
        <v>0 tahun, 2 bulan, 22 hari</v>
      </c>
      <c r="P836" s="331">
        <f t="shared" ca="1" si="43"/>
        <v>84</v>
      </c>
    </row>
    <row r="837" spans="1:16" ht="61.2" x14ac:dyDescent="0.7">
      <c r="A837" s="259">
        <v>836</v>
      </c>
      <c r="B837" s="308" t="s">
        <v>15184</v>
      </c>
      <c r="C837" s="304">
        <v>46223</v>
      </c>
      <c r="D837" s="262" t="s">
        <v>39</v>
      </c>
      <c r="E837" s="309" t="s">
        <v>14146</v>
      </c>
      <c r="F837" s="303"/>
      <c r="G837" s="263"/>
      <c r="H837" s="307" t="s">
        <v>5508</v>
      </c>
      <c r="I837" s="307" t="s">
        <v>5989</v>
      </c>
      <c r="J837" s="307" t="s">
        <v>9844</v>
      </c>
      <c r="K837" s="303" t="s">
        <v>16672</v>
      </c>
      <c r="L837" s="259" t="s">
        <v>1308</v>
      </c>
      <c r="M837" s="259" t="s">
        <v>10720</v>
      </c>
      <c r="N837" s="260" t="s">
        <v>1071</v>
      </c>
      <c r="O837" s="266" t="str">
        <f t="shared" ref="O837:O898" ca="1" si="44">DATEDIF(C837,$R$1,"Y")&amp;" tahun, "&amp;DATEDIF(C837,$R$1,"YM")&amp;" bulan, "&amp;DATEDIF(C837,$R$1,"MD")&amp;" hari"</f>
        <v>0 tahun, 2 bulan, 19 hari</v>
      </c>
      <c r="P837" s="331">
        <f t="shared" ref="P837:P898" ca="1" si="45">TODAY()-C837</f>
        <v>81</v>
      </c>
    </row>
    <row r="838" spans="1:16" ht="40.799999999999997" x14ac:dyDescent="0.7">
      <c r="A838" s="259">
        <v>837</v>
      </c>
      <c r="B838" s="308" t="s">
        <v>15185</v>
      </c>
      <c r="C838" s="304">
        <v>46223</v>
      </c>
      <c r="D838" s="262" t="s">
        <v>39</v>
      </c>
      <c r="E838" s="309" t="s">
        <v>15267</v>
      </c>
      <c r="F838" s="303"/>
      <c r="G838" s="263"/>
      <c r="H838" s="307" t="s">
        <v>5508</v>
      </c>
      <c r="I838" s="307" t="s">
        <v>5989</v>
      </c>
      <c r="J838" s="307" t="s">
        <v>9844</v>
      </c>
      <c r="K838" s="303" t="s">
        <v>16672</v>
      </c>
      <c r="L838" s="315" t="s">
        <v>1305</v>
      </c>
      <c r="M838" s="259" t="s">
        <v>10720</v>
      </c>
      <c r="N838" s="260" t="s">
        <v>1071</v>
      </c>
      <c r="O838" s="266" t="str">
        <f t="shared" ca="1" si="44"/>
        <v>0 tahun, 2 bulan, 19 hari</v>
      </c>
      <c r="P838" s="331">
        <f t="shared" ca="1" si="45"/>
        <v>81</v>
      </c>
    </row>
    <row r="839" spans="1:16" x14ac:dyDescent="0.7">
      <c r="A839" s="259">
        <v>838</v>
      </c>
      <c r="B839" s="308" t="s">
        <v>15186</v>
      </c>
      <c r="C839" s="304">
        <v>46223</v>
      </c>
      <c r="D839" s="262" t="s">
        <v>39</v>
      </c>
      <c r="E839" s="309" t="s">
        <v>15268</v>
      </c>
      <c r="F839" s="303"/>
      <c r="G839" s="263" t="s">
        <v>14686</v>
      </c>
      <c r="H839" s="307" t="s">
        <v>1079</v>
      </c>
      <c r="I839" s="307" t="s">
        <v>7397</v>
      </c>
      <c r="J839" s="307" t="s">
        <v>12608</v>
      </c>
      <c r="K839" s="303" t="s">
        <v>16672</v>
      </c>
      <c r="L839" s="259" t="s">
        <v>1308</v>
      </c>
      <c r="M839" s="302" t="s">
        <v>1079</v>
      </c>
      <c r="N839" s="260" t="s">
        <v>5498</v>
      </c>
      <c r="O839" s="266" t="str">
        <f t="shared" ca="1" si="44"/>
        <v>0 tahun, 2 bulan, 19 hari</v>
      </c>
      <c r="P839" s="331">
        <f t="shared" ca="1" si="45"/>
        <v>81</v>
      </c>
    </row>
    <row r="840" spans="1:16" ht="61.2" x14ac:dyDescent="0.7">
      <c r="A840" s="259">
        <v>839</v>
      </c>
      <c r="B840" s="308" t="s">
        <v>15187</v>
      </c>
      <c r="C840" s="304">
        <v>46223</v>
      </c>
      <c r="D840" s="262" t="s">
        <v>39</v>
      </c>
      <c r="E840" s="309" t="s">
        <v>15269</v>
      </c>
      <c r="F840" s="303"/>
      <c r="G840" s="263"/>
      <c r="H840" s="307" t="s">
        <v>5508</v>
      </c>
      <c r="I840" s="307" t="s">
        <v>5989</v>
      </c>
      <c r="J840" s="307" t="s">
        <v>9844</v>
      </c>
      <c r="K840" s="303" t="s">
        <v>16672</v>
      </c>
      <c r="L840" s="259" t="s">
        <v>1308</v>
      </c>
      <c r="M840" s="259" t="s">
        <v>10720</v>
      </c>
      <c r="N840" s="260" t="s">
        <v>1071</v>
      </c>
      <c r="O840" s="266" t="str">
        <f t="shared" ca="1" si="44"/>
        <v>0 tahun, 2 bulan, 19 hari</v>
      </c>
      <c r="P840" s="331">
        <f t="shared" ca="1" si="45"/>
        <v>81</v>
      </c>
    </row>
    <row r="841" spans="1:16" ht="61.2" x14ac:dyDescent="0.7">
      <c r="A841" s="259">
        <v>840</v>
      </c>
      <c r="B841" s="308" t="s">
        <v>15188</v>
      </c>
      <c r="C841" s="304">
        <v>46223</v>
      </c>
      <c r="D841" s="262" t="s">
        <v>39</v>
      </c>
      <c r="E841" s="309" t="s">
        <v>15270</v>
      </c>
      <c r="F841" s="303"/>
      <c r="G841" s="263" t="s">
        <v>15421</v>
      </c>
      <c r="H841" s="307" t="s">
        <v>5508</v>
      </c>
      <c r="I841" s="307" t="s">
        <v>7640</v>
      </c>
      <c r="J841" s="307" t="s">
        <v>1088</v>
      </c>
      <c r="K841" s="303" t="s">
        <v>16672</v>
      </c>
      <c r="L841" s="259" t="s">
        <v>1308</v>
      </c>
      <c r="M841" s="302" t="s">
        <v>1088</v>
      </c>
      <c r="N841" s="260" t="s">
        <v>14541</v>
      </c>
      <c r="O841" s="266" t="str">
        <f t="shared" ca="1" si="44"/>
        <v>0 tahun, 2 bulan, 19 hari</v>
      </c>
      <c r="P841" s="331">
        <f t="shared" ca="1" si="45"/>
        <v>81</v>
      </c>
    </row>
    <row r="842" spans="1:16" ht="61.2" x14ac:dyDescent="0.7">
      <c r="A842" s="259">
        <v>841</v>
      </c>
      <c r="B842" s="308" t="s">
        <v>15189</v>
      </c>
      <c r="C842" s="304">
        <v>46223</v>
      </c>
      <c r="D842" s="262" t="s">
        <v>39</v>
      </c>
      <c r="E842" s="309" t="s">
        <v>15271</v>
      </c>
      <c r="F842" s="303"/>
      <c r="G842" s="281" t="s">
        <v>15422</v>
      </c>
      <c r="H842" s="307" t="s">
        <v>5508</v>
      </c>
      <c r="I842" s="307" t="s">
        <v>7640</v>
      </c>
      <c r="J842" s="307" t="s">
        <v>1088</v>
      </c>
      <c r="K842" s="303" t="s">
        <v>16672</v>
      </c>
      <c r="L842" s="259" t="s">
        <v>1308</v>
      </c>
      <c r="M842" s="302" t="s">
        <v>1088</v>
      </c>
      <c r="N842" s="260" t="s">
        <v>14541</v>
      </c>
      <c r="O842" s="266" t="str">
        <f t="shared" ca="1" si="44"/>
        <v>0 tahun, 2 bulan, 19 hari</v>
      </c>
      <c r="P842" s="331">
        <f t="shared" ca="1" si="45"/>
        <v>81</v>
      </c>
    </row>
    <row r="843" spans="1:16" x14ac:dyDescent="0.7">
      <c r="A843" s="259">
        <v>842</v>
      </c>
      <c r="B843" s="308" t="s">
        <v>15190</v>
      </c>
      <c r="C843" s="304">
        <v>46224</v>
      </c>
      <c r="D843" s="305" t="s">
        <v>15272</v>
      </c>
      <c r="E843" s="309" t="s">
        <v>15273</v>
      </c>
      <c r="F843" s="303"/>
      <c r="G843" s="263"/>
      <c r="H843" s="307" t="s">
        <v>5985</v>
      </c>
      <c r="I843" s="307" t="s">
        <v>5985</v>
      </c>
      <c r="J843" s="307" t="s">
        <v>1219</v>
      </c>
      <c r="K843" s="303" t="s">
        <v>16672</v>
      </c>
      <c r="L843" s="259" t="s">
        <v>1308</v>
      </c>
      <c r="M843" s="302" t="s">
        <v>1219</v>
      </c>
      <c r="N843" s="307" t="s">
        <v>15274</v>
      </c>
      <c r="O843" s="266" t="str">
        <f t="shared" ca="1" si="44"/>
        <v>0 tahun, 2 bulan, 18 hari</v>
      </c>
      <c r="P843" s="331">
        <f t="shared" ca="1" si="45"/>
        <v>80</v>
      </c>
    </row>
    <row r="844" spans="1:16" ht="40.799999999999997" x14ac:dyDescent="0.7">
      <c r="A844" s="259">
        <v>843</v>
      </c>
      <c r="B844" s="308" t="s">
        <v>15191</v>
      </c>
      <c r="C844" s="304">
        <v>46224</v>
      </c>
      <c r="D844" s="262" t="s">
        <v>39</v>
      </c>
      <c r="E844" s="309" t="s">
        <v>15275</v>
      </c>
      <c r="F844" s="303"/>
      <c r="G844" s="263"/>
      <c r="H844" s="307" t="s">
        <v>5508</v>
      </c>
      <c r="I844" s="307" t="s">
        <v>3200</v>
      </c>
      <c r="J844" s="307" t="s">
        <v>12612</v>
      </c>
      <c r="K844" s="303" t="s">
        <v>16672</v>
      </c>
      <c r="L844" s="259" t="s">
        <v>1308</v>
      </c>
      <c r="M844" s="302" t="s">
        <v>10661</v>
      </c>
      <c r="N844" s="259" t="s">
        <v>15552</v>
      </c>
      <c r="O844" s="266" t="str">
        <f t="shared" ca="1" si="44"/>
        <v>0 tahun, 2 bulan, 18 hari</v>
      </c>
      <c r="P844" s="331">
        <f t="shared" ca="1" si="45"/>
        <v>80</v>
      </c>
    </row>
    <row r="845" spans="1:16" ht="61.2" x14ac:dyDescent="0.7">
      <c r="A845" s="259">
        <v>844</v>
      </c>
      <c r="B845" s="308" t="s">
        <v>15192</v>
      </c>
      <c r="C845" s="304">
        <v>46224</v>
      </c>
      <c r="D845" s="262" t="s">
        <v>39</v>
      </c>
      <c r="E845" s="309" t="s">
        <v>15276</v>
      </c>
      <c r="F845" s="303"/>
      <c r="G845" s="263"/>
      <c r="H845" s="307" t="s">
        <v>5508</v>
      </c>
      <c r="I845" s="307" t="s">
        <v>3200</v>
      </c>
      <c r="J845" s="307" t="s">
        <v>12612</v>
      </c>
      <c r="K845" s="303" t="s">
        <v>16672</v>
      </c>
      <c r="L845" s="259" t="s">
        <v>1308</v>
      </c>
      <c r="M845" s="302" t="s">
        <v>10661</v>
      </c>
      <c r="N845" s="259" t="s">
        <v>15552</v>
      </c>
      <c r="O845" s="266" t="str">
        <f t="shared" ca="1" si="44"/>
        <v>0 tahun, 2 bulan, 18 hari</v>
      </c>
      <c r="P845" s="331">
        <f t="shared" ca="1" si="45"/>
        <v>80</v>
      </c>
    </row>
    <row r="846" spans="1:16" ht="40.799999999999997" x14ac:dyDescent="0.7">
      <c r="A846" s="259">
        <v>845</v>
      </c>
      <c r="B846" s="308" t="s">
        <v>15193</v>
      </c>
      <c r="C846" s="304">
        <v>46224</v>
      </c>
      <c r="D846" s="262" t="s">
        <v>39</v>
      </c>
      <c r="E846" s="309" t="s">
        <v>15277</v>
      </c>
      <c r="F846" s="303"/>
      <c r="G846" s="263"/>
      <c r="H846" s="307" t="s">
        <v>1079</v>
      </c>
      <c r="I846" s="307" t="s">
        <v>7715</v>
      </c>
      <c r="J846" s="307" t="s">
        <v>12608</v>
      </c>
      <c r="K846" s="303" t="s">
        <v>16672</v>
      </c>
      <c r="L846" s="259" t="s">
        <v>1308</v>
      </c>
      <c r="M846" s="302" t="s">
        <v>1079</v>
      </c>
      <c r="N846" s="307" t="s">
        <v>5499</v>
      </c>
      <c r="O846" s="266" t="str">
        <f t="shared" ca="1" si="44"/>
        <v>0 tahun, 2 bulan, 18 hari</v>
      </c>
      <c r="P846" s="331">
        <f t="shared" ca="1" si="45"/>
        <v>80</v>
      </c>
    </row>
    <row r="847" spans="1:16" ht="61.2" x14ac:dyDescent="0.7">
      <c r="A847" s="259">
        <v>846</v>
      </c>
      <c r="B847" s="308" t="s">
        <v>15194</v>
      </c>
      <c r="C847" s="304">
        <v>46224</v>
      </c>
      <c r="D847" s="262" t="s">
        <v>39</v>
      </c>
      <c r="E847" s="309" t="s">
        <v>15278</v>
      </c>
      <c r="F847" s="303"/>
      <c r="G847" s="263" t="s">
        <v>15423</v>
      </c>
      <c r="H847" s="307" t="s">
        <v>5508</v>
      </c>
      <c r="I847" s="307" t="s">
        <v>3191</v>
      </c>
      <c r="J847" s="307" t="s">
        <v>1088</v>
      </c>
      <c r="K847" s="303" t="s">
        <v>16672</v>
      </c>
      <c r="L847" s="259" t="s">
        <v>1308</v>
      </c>
      <c r="M847" s="302" t="s">
        <v>1088</v>
      </c>
      <c r="N847" s="260" t="s">
        <v>14541</v>
      </c>
      <c r="O847" s="266" t="str">
        <f t="shared" ca="1" si="44"/>
        <v>0 tahun, 2 bulan, 18 hari</v>
      </c>
      <c r="P847" s="331">
        <f t="shared" ca="1" si="45"/>
        <v>80</v>
      </c>
    </row>
    <row r="848" spans="1:16" ht="40.799999999999997" x14ac:dyDescent="0.7">
      <c r="A848" s="259">
        <v>847</v>
      </c>
      <c r="B848" s="308" t="s">
        <v>15195</v>
      </c>
      <c r="C848" s="304">
        <v>46224</v>
      </c>
      <c r="D848" s="262" t="s">
        <v>39</v>
      </c>
      <c r="E848" s="309" t="s">
        <v>15279</v>
      </c>
      <c r="F848" s="303"/>
      <c r="G848" s="263" t="s">
        <v>14736</v>
      </c>
      <c r="H848" s="307" t="s">
        <v>1079</v>
      </c>
      <c r="I848" s="307" t="s">
        <v>5999</v>
      </c>
      <c r="J848" s="307" t="s">
        <v>12608</v>
      </c>
      <c r="K848" s="303" t="s">
        <v>16672</v>
      </c>
      <c r="L848" s="259" t="s">
        <v>1308</v>
      </c>
      <c r="M848" s="302" t="s">
        <v>1079</v>
      </c>
      <c r="N848" s="307" t="s">
        <v>2490</v>
      </c>
      <c r="O848" s="266" t="str">
        <f t="shared" ca="1" si="44"/>
        <v>0 tahun, 2 bulan, 18 hari</v>
      </c>
      <c r="P848" s="331">
        <f t="shared" ca="1" si="45"/>
        <v>80</v>
      </c>
    </row>
    <row r="849" spans="1:16" ht="40.799999999999997" x14ac:dyDescent="0.7">
      <c r="A849" s="259">
        <v>848</v>
      </c>
      <c r="B849" s="308" t="s">
        <v>15196</v>
      </c>
      <c r="C849" s="304">
        <v>46224</v>
      </c>
      <c r="D849" s="305" t="s">
        <v>8917</v>
      </c>
      <c r="E849" s="309" t="s">
        <v>15280</v>
      </c>
      <c r="F849" s="303"/>
      <c r="G849" s="263"/>
      <c r="H849" s="307" t="s">
        <v>5508</v>
      </c>
      <c r="I849" s="307" t="s">
        <v>5989</v>
      </c>
      <c r="J849" s="307" t="s">
        <v>13702</v>
      </c>
      <c r="K849" s="303" t="s">
        <v>16672</v>
      </c>
      <c r="L849" s="259" t="s">
        <v>1308</v>
      </c>
      <c r="M849" s="302" t="s">
        <v>1175</v>
      </c>
      <c r="N849" s="307" t="s">
        <v>7484</v>
      </c>
      <c r="O849" s="266" t="str">
        <f t="shared" ca="1" si="44"/>
        <v>0 tahun, 2 bulan, 18 hari</v>
      </c>
      <c r="P849" s="331">
        <f t="shared" ca="1" si="45"/>
        <v>80</v>
      </c>
    </row>
    <row r="850" spans="1:16" ht="61.2" x14ac:dyDescent="0.7">
      <c r="A850" s="259">
        <v>849</v>
      </c>
      <c r="B850" s="308" t="s">
        <v>15197</v>
      </c>
      <c r="C850" s="304">
        <v>46225</v>
      </c>
      <c r="D850" s="262" t="s">
        <v>39</v>
      </c>
      <c r="E850" s="309" t="s">
        <v>15281</v>
      </c>
      <c r="F850" s="303"/>
      <c r="G850" s="263"/>
      <c r="H850" s="307" t="s">
        <v>5508</v>
      </c>
      <c r="I850" s="307" t="s">
        <v>5989</v>
      </c>
      <c r="J850" s="307" t="s">
        <v>9844</v>
      </c>
      <c r="K850" s="303" t="s">
        <v>16672</v>
      </c>
      <c r="L850" s="259" t="s">
        <v>1308</v>
      </c>
      <c r="M850" s="259" t="s">
        <v>10720</v>
      </c>
      <c r="N850" s="260" t="s">
        <v>1071</v>
      </c>
      <c r="O850" s="266" t="str">
        <f t="shared" ca="1" si="44"/>
        <v>0 tahun, 2 bulan, 17 hari</v>
      </c>
      <c r="P850" s="331">
        <f t="shared" ca="1" si="45"/>
        <v>79</v>
      </c>
    </row>
    <row r="851" spans="1:16" ht="40.799999999999997" x14ac:dyDescent="0.7">
      <c r="A851" s="259">
        <v>850</v>
      </c>
      <c r="B851" s="308" t="s">
        <v>15198</v>
      </c>
      <c r="C851" s="304">
        <v>46225</v>
      </c>
      <c r="D851" s="262" t="s">
        <v>39</v>
      </c>
      <c r="E851" s="309" t="s">
        <v>15282</v>
      </c>
      <c r="F851" s="303"/>
      <c r="G851" s="263"/>
      <c r="H851" s="307" t="s">
        <v>5508</v>
      </c>
      <c r="I851" s="307" t="s">
        <v>3200</v>
      </c>
      <c r="J851" s="307" t="s">
        <v>12612</v>
      </c>
      <c r="K851" s="303" t="s">
        <v>16672</v>
      </c>
      <c r="L851" s="259" t="s">
        <v>1308</v>
      </c>
      <c r="M851" s="302" t="s">
        <v>10661</v>
      </c>
      <c r="N851" s="259" t="s">
        <v>15552</v>
      </c>
      <c r="O851" s="266" t="str">
        <f t="shared" ca="1" si="44"/>
        <v>0 tahun, 2 bulan, 17 hari</v>
      </c>
      <c r="P851" s="331">
        <f t="shared" ca="1" si="45"/>
        <v>79</v>
      </c>
    </row>
    <row r="852" spans="1:16" ht="102" x14ac:dyDescent="0.7">
      <c r="A852" s="259">
        <v>851</v>
      </c>
      <c r="B852" s="308" t="s">
        <v>15199</v>
      </c>
      <c r="C852" s="304">
        <v>46225</v>
      </c>
      <c r="D852" s="262" t="s">
        <v>39</v>
      </c>
      <c r="E852" s="309" t="s">
        <v>15283</v>
      </c>
      <c r="F852" s="303"/>
      <c r="G852" s="263" t="s">
        <v>17028</v>
      </c>
      <c r="H852" s="307" t="s">
        <v>5508</v>
      </c>
      <c r="I852" s="307" t="s">
        <v>3191</v>
      </c>
      <c r="J852" s="307" t="s">
        <v>12614</v>
      </c>
      <c r="K852" s="303" t="s">
        <v>16672</v>
      </c>
      <c r="L852" s="259" t="s">
        <v>1308</v>
      </c>
      <c r="M852" s="302" t="s">
        <v>11545</v>
      </c>
      <c r="N852" s="307" t="s">
        <v>11722</v>
      </c>
      <c r="O852" s="266" t="str">
        <f t="shared" ca="1" si="44"/>
        <v>0 tahun, 2 bulan, 17 hari</v>
      </c>
      <c r="P852" s="331">
        <f t="shared" ca="1" si="45"/>
        <v>79</v>
      </c>
    </row>
    <row r="853" spans="1:16" x14ac:dyDescent="0.7">
      <c r="A853" s="259">
        <v>852</v>
      </c>
      <c r="B853" s="308" t="s">
        <v>15200</v>
      </c>
      <c r="C853" s="304">
        <v>46225</v>
      </c>
      <c r="D853" s="262" t="s">
        <v>39</v>
      </c>
      <c r="E853" s="309" t="s">
        <v>15338</v>
      </c>
      <c r="F853" s="303"/>
      <c r="G853" s="263"/>
      <c r="H853" s="307" t="s">
        <v>5985</v>
      </c>
      <c r="I853" s="307" t="s">
        <v>5985</v>
      </c>
      <c r="J853" s="307" t="s">
        <v>12603</v>
      </c>
      <c r="K853" s="303" t="s">
        <v>16672</v>
      </c>
      <c r="L853" s="259" t="s">
        <v>1308</v>
      </c>
      <c r="M853" s="302" t="s">
        <v>1072</v>
      </c>
      <c r="N853" s="307" t="s">
        <v>1191</v>
      </c>
      <c r="O853" s="266" t="str">
        <f t="shared" ca="1" si="44"/>
        <v>0 tahun, 2 bulan, 17 hari</v>
      </c>
      <c r="P853" s="331">
        <f t="shared" ca="1" si="45"/>
        <v>79</v>
      </c>
    </row>
    <row r="854" spans="1:16" x14ac:dyDescent="0.7">
      <c r="A854" s="259">
        <v>853</v>
      </c>
      <c r="B854" s="308" t="s">
        <v>15201</v>
      </c>
      <c r="C854" s="304">
        <v>46225</v>
      </c>
      <c r="D854" s="305" t="s">
        <v>10146</v>
      </c>
      <c r="E854" s="309" t="s">
        <v>15284</v>
      </c>
      <c r="F854" s="303"/>
      <c r="G854" s="263"/>
      <c r="H854" s="307" t="s">
        <v>5985</v>
      </c>
      <c r="I854" s="307" t="s">
        <v>5985</v>
      </c>
      <c r="J854" s="307" t="s">
        <v>12603</v>
      </c>
      <c r="K854" s="303" t="s">
        <v>16672</v>
      </c>
      <c r="L854" s="259" t="s">
        <v>1308</v>
      </c>
      <c r="M854" s="302" t="s">
        <v>1197</v>
      </c>
      <c r="N854" s="307" t="s">
        <v>1198</v>
      </c>
      <c r="O854" s="266" t="str">
        <f t="shared" ca="1" si="44"/>
        <v>0 tahun, 2 bulan, 17 hari</v>
      </c>
      <c r="P854" s="331">
        <f t="shared" ca="1" si="45"/>
        <v>79</v>
      </c>
    </row>
    <row r="855" spans="1:16" x14ac:dyDescent="0.7">
      <c r="A855" s="259">
        <v>854</v>
      </c>
      <c r="B855" s="308" t="s">
        <v>15202</v>
      </c>
      <c r="C855" s="304">
        <v>46225</v>
      </c>
      <c r="D855" s="262" t="s">
        <v>39</v>
      </c>
      <c r="E855" s="309" t="s">
        <v>15285</v>
      </c>
      <c r="F855" s="303"/>
      <c r="G855" s="263"/>
      <c r="H855" s="307" t="s">
        <v>5508</v>
      </c>
      <c r="I855" s="307" t="s">
        <v>3200</v>
      </c>
      <c r="J855" s="307" t="s">
        <v>13323</v>
      </c>
      <c r="K855" s="303" t="s">
        <v>16672</v>
      </c>
      <c r="L855" s="259" t="s">
        <v>1308</v>
      </c>
      <c r="M855" s="302" t="s">
        <v>10661</v>
      </c>
      <c r="N855" s="259" t="s">
        <v>15552</v>
      </c>
      <c r="O855" s="266" t="str">
        <f t="shared" ca="1" si="44"/>
        <v>0 tahun, 2 bulan, 17 hari</v>
      </c>
      <c r="P855" s="331">
        <f t="shared" ca="1" si="45"/>
        <v>79</v>
      </c>
    </row>
    <row r="856" spans="1:16" ht="40.799999999999997" x14ac:dyDescent="0.7">
      <c r="A856" s="259">
        <v>855</v>
      </c>
      <c r="B856" s="308" t="s">
        <v>15203</v>
      </c>
      <c r="C856" s="304">
        <v>46225</v>
      </c>
      <c r="D856" s="262" t="s">
        <v>39</v>
      </c>
      <c r="E856" s="309" t="s">
        <v>15286</v>
      </c>
      <c r="F856" s="303"/>
      <c r="G856" s="263" t="s">
        <v>14996</v>
      </c>
      <c r="H856" s="307" t="s">
        <v>5508</v>
      </c>
      <c r="I856" s="307" t="s">
        <v>5508</v>
      </c>
      <c r="J856" s="307" t="s">
        <v>12603</v>
      </c>
      <c r="K856" s="303" t="s">
        <v>16672</v>
      </c>
      <c r="L856" s="259" t="s">
        <v>1308</v>
      </c>
      <c r="M856" s="302" t="s">
        <v>1080</v>
      </c>
      <c r="N856" s="307" t="s">
        <v>9788</v>
      </c>
      <c r="O856" s="266" t="str">
        <f t="shared" ca="1" si="44"/>
        <v>0 tahun, 2 bulan, 17 hari</v>
      </c>
      <c r="P856" s="331">
        <f t="shared" ca="1" si="45"/>
        <v>79</v>
      </c>
    </row>
    <row r="857" spans="1:16" ht="61.2" x14ac:dyDescent="0.7">
      <c r="A857" s="259">
        <v>856</v>
      </c>
      <c r="B857" s="308" t="s">
        <v>15204</v>
      </c>
      <c r="C857" s="304">
        <v>46225</v>
      </c>
      <c r="D857" s="262" t="s">
        <v>39</v>
      </c>
      <c r="E857" s="309" t="s">
        <v>15287</v>
      </c>
      <c r="F857" s="303"/>
      <c r="G857" s="263"/>
      <c r="H857" s="307" t="s">
        <v>5508</v>
      </c>
      <c r="I857" s="307" t="s">
        <v>5989</v>
      </c>
      <c r="J857" s="307" t="s">
        <v>9844</v>
      </c>
      <c r="K857" s="303" t="s">
        <v>16672</v>
      </c>
      <c r="L857" s="259" t="s">
        <v>1308</v>
      </c>
      <c r="M857" s="259" t="s">
        <v>10720</v>
      </c>
      <c r="N857" s="260" t="s">
        <v>1071</v>
      </c>
      <c r="O857" s="266" t="str">
        <f t="shared" ca="1" si="44"/>
        <v>0 tahun, 2 bulan, 17 hari</v>
      </c>
      <c r="P857" s="331">
        <f t="shared" ca="1" si="45"/>
        <v>79</v>
      </c>
    </row>
    <row r="858" spans="1:16" ht="102" x14ac:dyDescent="0.7">
      <c r="A858" s="259">
        <v>857</v>
      </c>
      <c r="B858" s="308" t="s">
        <v>15205</v>
      </c>
      <c r="C858" s="304">
        <v>46226</v>
      </c>
      <c r="D858" s="262" t="s">
        <v>39</v>
      </c>
      <c r="E858" s="309" t="s">
        <v>15288</v>
      </c>
      <c r="F858" s="303"/>
      <c r="G858" s="263" t="s">
        <v>17029</v>
      </c>
      <c r="H858" s="307" t="s">
        <v>5508</v>
      </c>
      <c r="I858" s="307" t="s">
        <v>7640</v>
      </c>
      <c r="J858" s="307" t="s">
        <v>12614</v>
      </c>
      <c r="K858" s="303" t="s">
        <v>16672</v>
      </c>
      <c r="L858" s="259" t="s">
        <v>1308</v>
      </c>
      <c r="M858" s="302" t="s">
        <v>10515</v>
      </c>
      <c r="N858" s="307" t="s">
        <v>14645</v>
      </c>
      <c r="O858" s="266" t="str">
        <f t="shared" ca="1" si="44"/>
        <v>0 tahun, 2 bulan, 16 hari</v>
      </c>
      <c r="P858" s="331">
        <f t="shared" ca="1" si="45"/>
        <v>78</v>
      </c>
    </row>
    <row r="859" spans="1:16" ht="40.799999999999997" x14ac:dyDescent="0.7">
      <c r="A859" s="259">
        <v>858</v>
      </c>
      <c r="B859" s="308" t="s">
        <v>15206</v>
      </c>
      <c r="C859" s="304">
        <v>46226</v>
      </c>
      <c r="D859" s="305" t="s">
        <v>15289</v>
      </c>
      <c r="E859" s="309" t="s">
        <v>15290</v>
      </c>
      <c r="F859" s="303"/>
      <c r="G859" s="263"/>
      <c r="H859" s="307" t="s">
        <v>5508</v>
      </c>
      <c r="I859" s="307" t="s">
        <v>5989</v>
      </c>
      <c r="J859" s="260" t="s">
        <v>12604</v>
      </c>
      <c r="K859" s="303" t="s">
        <v>16672</v>
      </c>
      <c r="L859" s="259" t="s">
        <v>1308</v>
      </c>
      <c r="M859" s="302" t="s">
        <v>8319</v>
      </c>
      <c r="N859" s="259" t="s">
        <v>1268</v>
      </c>
      <c r="O859" s="266" t="str">
        <f t="shared" ca="1" si="44"/>
        <v>0 tahun, 2 bulan, 16 hari</v>
      </c>
      <c r="P859" s="331">
        <f t="shared" ca="1" si="45"/>
        <v>78</v>
      </c>
    </row>
    <row r="860" spans="1:16" ht="40.799999999999997" x14ac:dyDescent="0.7">
      <c r="A860" s="259">
        <v>859</v>
      </c>
      <c r="B860" s="308" t="s">
        <v>15207</v>
      </c>
      <c r="C860" s="304">
        <v>46226</v>
      </c>
      <c r="D860" s="262" t="s">
        <v>39</v>
      </c>
      <c r="E860" s="309" t="s">
        <v>10156</v>
      </c>
      <c r="F860" s="303"/>
      <c r="G860" s="263"/>
      <c r="H860" s="307" t="s">
        <v>5508</v>
      </c>
      <c r="I860" s="307" t="s">
        <v>5508</v>
      </c>
      <c r="J860" s="307" t="s">
        <v>12621</v>
      </c>
      <c r="K860" s="303" t="s">
        <v>16672</v>
      </c>
      <c r="L860" s="259" t="s">
        <v>1308</v>
      </c>
      <c r="M860" s="302" t="s">
        <v>1072</v>
      </c>
      <c r="N860" s="307" t="s">
        <v>1191</v>
      </c>
      <c r="O860" s="266" t="str">
        <f t="shared" ca="1" si="44"/>
        <v>0 tahun, 2 bulan, 16 hari</v>
      </c>
      <c r="P860" s="331">
        <f t="shared" ca="1" si="45"/>
        <v>78</v>
      </c>
    </row>
    <row r="861" spans="1:16" ht="81.599999999999994" x14ac:dyDescent="0.7">
      <c r="A861" s="259">
        <v>860</v>
      </c>
      <c r="B861" s="308" t="s">
        <v>15208</v>
      </c>
      <c r="C861" s="304">
        <v>46226</v>
      </c>
      <c r="D861" s="262" t="s">
        <v>39</v>
      </c>
      <c r="E861" s="309" t="s">
        <v>15291</v>
      </c>
      <c r="F861" s="303"/>
      <c r="G861" s="263" t="s">
        <v>15424</v>
      </c>
      <c r="H861" s="307" t="s">
        <v>5508</v>
      </c>
      <c r="I861" s="307" t="s">
        <v>5508</v>
      </c>
      <c r="J861" s="307" t="s">
        <v>1088</v>
      </c>
      <c r="K861" s="303" t="s">
        <v>16672</v>
      </c>
      <c r="L861" s="259" t="s">
        <v>1308</v>
      </c>
      <c r="M861" s="302" t="s">
        <v>1088</v>
      </c>
      <c r="N861" s="260" t="s">
        <v>14541</v>
      </c>
      <c r="O861" s="266" t="str">
        <f t="shared" ca="1" si="44"/>
        <v>0 tahun, 2 bulan, 16 hari</v>
      </c>
      <c r="P861" s="331">
        <f t="shared" ca="1" si="45"/>
        <v>78</v>
      </c>
    </row>
    <row r="862" spans="1:16" ht="61.2" x14ac:dyDescent="0.7">
      <c r="A862" s="259">
        <v>861</v>
      </c>
      <c r="B862" s="308" t="s">
        <v>15209</v>
      </c>
      <c r="C862" s="304">
        <v>46226</v>
      </c>
      <c r="D862" s="262" t="s">
        <v>39</v>
      </c>
      <c r="E862" s="309" t="s">
        <v>15292</v>
      </c>
      <c r="F862" s="303"/>
      <c r="G862" s="263"/>
      <c r="H862" s="307" t="s">
        <v>5508</v>
      </c>
      <c r="I862" s="307" t="s">
        <v>5989</v>
      </c>
      <c r="J862" s="307" t="s">
        <v>9844</v>
      </c>
      <c r="K862" s="303" t="s">
        <v>16672</v>
      </c>
      <c r="L862" s="259" t="s">
        <v>1308</v>
      </c>
      <c r="M862" s="259" t="s">
        <v>10720</v>
      </c>
      <c r="N862" s="260" t="s">
        <v>1071</v>
      </c>
      <c r="O862" s="266" t="str">
        <f t="shared" ca="1" si="44"/>
        <v>0 tahun, 2 bulan, 16 hari</v>
      </c>
      <c r="P862" s="331">
        <f t="shared" ca="1" si="45"/>
        <v>78</v>
      </c>
    </row>
    <row r="863" spans="1:16" x14ac:dyDescent="0.7">
      <c r="A863" s="259">
        <v>862</v>
      </c>
      <c r="B863" s="308" t="s">
        <v>15210</v>
      </c>
      <c r="C863" s="304">
        <v>46227</v>
      </c>
      <c r="D863" s="262" t="s">
        <v>39</v>
      </c>
      <c r="E863" s="309" t="s">
        <v>15293</v>
      </c>
      <c r="F863" s="303"/>
      <c r="G863" s="263"/>
      <c r="H863" s="307" t="s">
        <v>1079</v>
      </c>
      <c r="I863" s="307" t="s">
        <v>5999</v>
      </c>
      <c r="J863" s="307" t="s">
        <v>12608</v>
      </c>
      <c r="K863" s="303" t="s">
        <v>16672</v>
      </c>
      <c r="L863" s="259" t="s">
        <v>1308</v>
      </c>
      <c r="M863" s="302" t="s">
        <v>1079</v>
      </c>
      <c r="N863" s="307" t="s">
        <v>2490</v>
      </c>
      <c r="O863" s="266" t="str">
        <f t="shared" ca="1" si="44"/>
        <v>0 tahun, 2 bulan, 15 hari</v>
      </c>
      <c r="P863" s="331">
        <f t="shared" ca="1" si="45"/>
        <v>77</v>
      </c>
    </row>
    <row r="864" spans="1:16" ht="40.799999999999997" x14ac:dyDescent="0.7">
      <c r="A864" s="259">
        <v>863</v>
      </c>
      <c r="B864" s="308" t="s">
        <v>15211</v>
      </c>
      <c r="C864" s="304">
        <v>46227</v>
      </c>
      <c r="D864" s="262" t="s">
        <v>39</v>
      </c>
      <c r="E864" s="309" t="s">
        <v>15294</v>
      </c>
      <c r="F864" s="303"/>
      <c r="G864" s="263"/>
      <c r="H864" s="307" t="s">
        <v>5508</v>
      </c>
      <c r="I864" s="307" t="s">
        <v>5989</v>
      </c>
      <c r="J864" s="307" t="s">
        <v>3188</v>
      </c>
      <c r="K864" s="303" t="s">
        <v>16672</v>
      </c>
      <c r="L864" s="259" t="s">
        <v>1308</v>
      </c>
      <c r="M864" s="302" t="s">
        <v>1170</v>
      </c>
      <c r="N864" s="307" t="s">
        <v>13443</v>
      </c>
      <c r="O864" s="266" t="str">
        <f t="shared" ca="1" si="44"/>
        <v>0 tahun, 2 bulan, 15 hari</v>
      </c>
      <c r="P864" s="331">
        <f t="shared" ca="1" si="45"/>
        <v>77</v>
      </c>
    </row>
    <row r="865" spans="1:16" ht="81.599999999999994" x14ac:dyDescent="0.7">
      <c r="A865" s="259">
        <v>864</v>
      </c>
      <c r="B865" s="308" t="s">
        <v>15212</v>
      </c>
      <c r="C865" s="304">
        <v>46227</v>
      </c>
      <c r="D865" s="305" t="s">
        <v>15295</v>
      </c>
      <c r="E865" s="309" t="s">
        <v>15296</v>
      </c>
      <c r="F865" s="303"/>
      <c r="G865" s="263"/>
      <c r="H865" s="307" t="s">
        <v>5508</v>
      </c>
      <c r="I865" s="307" t="s">
        <v>5989</v>
      </c>
      <c r="J865" s="260" t="s">
        <v>12604</v>
      </c>
      <c r="K865" s="303" t="s">
        <v>16672</v>
      </c>
      <c r="L865" s="259" t="s">
        <v>1308</v>
      </c>
      <c r="M865" s="302" t="s">
        <v>1170</v>
      </c>
      <c r="N865" s="307" t="s">
        <v>13443</v>
      </c>
      <c r="O865" s="266" t="str">
        <f t="shared" ca="1" si="44"/>
        <v>0 tahun, 2 bulan, 15 hari</v>
      </c>
      <c r="P865" s="331">
        <f t="shared" ca="1" si="45"/>
        <v>77</v>
      </c>
    </row>
    <row r="866" spans="1:16" ht="61.2" x14ac:dyDescent="0.7">
      <c r="A866" s="259">
        <v>865</v>
      </c>
      <c r="B866" s="308" t="s">
        <v>15213</v>
      </c>
      <c r="C866" s="304">
        <v>46227</v>
      </c>
      <c r="D866" s="262" t="s">
        <v>39</v>
      </c>
      <c r="E866" s="309" t="s">
        <v>15297</v>
      </c>
      <c r="F866" s="303"/>
      <c r="G866" s="263"/>
      <c r="H866" s="307" t="s">
        <v>5508</v>
      </c>
      <c r="I866" s="307" t="s">
        <v>5989</v>
      </c>
      <c r="J866" s="307" t="s">
        <v>9844</v>
      </c>
      <c r="K866" s="303" t="s">
        <v>16672</v>
      </c>
      <c r="L866" s="259" t="s">
        <v>1308</v>
      </c>
      <c r="M866" s="259" t="s">
        <v>10720</v>
      </c>
      <c r="N866" s="260" t="s">
        <v>1071</v>
      </c>
      <c r="O866" s="266" t="str">
        <f t="shared" ca="1" si="44"/>
        <v>0 tahun, 2 bulan, 15 hari</v>
      </c>
      <c r="P866" s="331">
        <f t="shared" ca="1" si="45"/>
        <v>77</v>
      </c>
    </row>
    <row r="867" spans="1:16" ht="40.799999999999997" x14ac:dyDescent="0.7">
      <c r="A867" s="259">
        <v>866</v>
      </c>
      <c r="B867" s="308" t="s">
        <v>15214</v>
      </c>
      <c r="C867" s="304">
        <v>46227</v>
      </c>
      <c r="D867" s="305" t="s">
        <v>15298</v>
      </c>
      <c r="E867" s="309" t="s">
        <v>9793</v>
      </c>
      <c r="F867" s="303"/>
      <c r="G867" s="263"/>
      <c r="H867" s="307" t="s">
        <v>1079</v>
      </c>
      <c r="I867" s="307" t="s">
        <v>3199</v>
      </c>
      <c r="J867" s="307" t="s">
        <v>12608</v>
      </c>
      <c r="K867" s="303" t="s">
        <v>16672</v>
      </c>
      <c r="L867" s="259" t="s">
        <v>1308</v>
      </c>
      <c r="M867" s="302" t="s">
        <v>1079</v>
      </c>
      <c r="N867" s="307" t="s">
        <v>1172</v>
      </c>
      <c r="O867" s="266" t="str">
        <f t="shared" ca="1" si="44"/>
        <v>0 tahun, 2 bulan, 15 hari</v>
      </c>
      <c r="P867" s="331">
        <f t="shared" ca="1" si="45"/>
        <v>77</v>
      </c>
    </row>
    <row r="868" spans="1:16" ht="40.799999999999997" x14ac:dyDescent="0.7">
      <c r="A868" s="259">
        <v>867</v>
      </c>
      <c r="B868" s="308" t="s">
        <v>15215</v>
      </c>
      <c r="C868" s="304">
        <v>46227</v>
      </c>
      <c r="D868" s="305" t="s">
        <v>15299</v>
      </c>
      <c r="E868" s="309" t="s">
        <v>15300</v>
      </c>
      <c r="F868" s="303"/>
      <c r="G868" s="263"/>
      <c r="H868" s="307" t="s">
        <v>1079</v>
      </c>
      <c r="I868" s="307" t="s">
        <v>3277</v>
      </c>
      <c r="J868" s="307" t="s">
        <v>12608</v>
      </c>
      <c r="K868" s="303" t="s">
        <v>16672</v>
      </c>
      <c r="L868" s="259" t="s">
        <v>1308</v>
      </c>
      <c r="M868" s="302" t="s">
        <v>1079</v>
      </c>
      <c r="N868" s="307" t="s">
        <v>1172</v>
      </c>
      <c r="O868" s="266" t="str">
        <f t="shared" ca="1" si="44"/>
        <v>0 tahun, 2 bulan, 15 hari</v>
      </c>
      <c r="P868" s="331">
        <f t="shared" ca="1" si="45"/>
        <v>77</v>
      </c>
    </row>
    <row r="869" spans="1:16" ht="40.799999999999997" x14ac:dyDescent="0.7">
      <c r="A869" s="259">
        <v>868</v>
      </c>
      <c r="B869" s="308" t="s">
        <v>15216</v>
      </c>
      <c r="C869" s="304">
        <v>46227</v>
      </c>
      <c r="D869" s="262" t="s">
        <v>39</v>
      </c>
      <c r="E869" s="309" t="s">
        <v>15301</v>
      </c>
      <c r="F869" s="303"/>
      <c r="G869" s="263"/>
      <c r="H869" s="307" t="s">
        <v>5508</v>
      </c>
      <c r="I869" s="307" t="s">
        <v>3200</v>
      </c>
      <c r="J869" s="307" t="s">
        <v>13323</v>
      </c>
      <c r="K869" s="303" t="s">
        <v>16672</v>
      </c>
      <c r="L869" s="259" t="s">
        <v>1308</v>
      </c>
      <c r="M869" s="302" t="s">
        <v>10661</v>
      </c>
      <c r="N869" s="259" t="s">
        <v>15552</v>
      </c>
      <c r="O869" s="266" t="str">
        <f t="shared" ca="1" si="44"/>
        <v>0 tahun, 2 bulan, 15 hari</v>
      </c>
      <c r="P869" s="331">
        <f t="shared" ca="1" si="45"/>
        <v>77</v>
      </c>
    </row>
    <row r="870" spans="1:16" ht="40.799999999999997" x14ac:dyDescent="0.7">
      <c r="A870" s="259">
        <v>869</v>
      </c>
      <c r="B870" s="308" t="s">
        <v>15217</v>
      </c>
      <c r="C870" s="304">
        <v>46227</v>
      </c>
      <c r="D870" s="262" t="s">
        <v>39</v>
      </c>
      <c r="E870" s="309" t="s">
        <v>15302</v>
      </c>
      <c r="F870" s="303"/>
      <c r="G870" s="263"/>
      <c r="H870" s="307" t="s">
        <v>5508</v>
      </c>
      <c r="I870" s="307" t="s">
        <v>3200</v>
      </c>
      <c r="J870" s="307" t="s">
        <v>13323</v>
      </c>
      <c r="K870" s="303" t="s">
        <v>16672</v>
      </c>
      <c r="L870" s="317" t="s">
        <v>1305</v>
      </c>
      <c r="M870" s="302" t="s">
        <v>10661</v>
      </c>
      <c r="N870" s="259" t="s">
        <v>15552</v>
      </c>
      <c r="O870" s="266" t="str">
        <f t="shared" ca="1" si="44"/>
        <v>0 tahun, 2 bulan, 15 hari</v>
      </c>
      <c r="P870" s="331">
        <f t="shared" ca="1" si="45"/>
        <v>77</v>
      </c>
    </row>
    <row r="871" spans="1:16" x14ac:dyDescent="0.7">
      <c r="A871" s="259">
        <v>870</v>
      </c>
      <c r="B871" s="308" t="s">
        <v>15218</v>
      </c>
      <c r="C871" s="304">
        <v>46227</v>
      </c>
      <c r="D871" s="262" t="s">
        <v>39</v>
      </c>
      <c r="E871" s="309" t="s">
        <v>15303</v>
      </c>
      <c r="F871" s="303"/>
      <c r="G871" s="263"/>
      <c r="H871" s="307" t="s">
        <v>5508</v>
      </c>
      <c r="I871" s="307" t="s">
        <v>3191</v>
      </c>
      <c r="J871" s="307" t="s">
        <v>12614</v>
      </c>
      <c r="K871" s="303" t="s">
        <v>16672</v>
      </c>
      <c r="L871" s="259" t="s">
        <v>1308</v>
      </c>
      <c r="M871" s="302" t="s">
        <v>10515</v>
      </c>
      <c r="N871" s="307" t="s">
        <v>15304</v>
      </c>
      <c r="O871" s="266" t="str">
        <f t="shared" ca="1" si="44"/>
        <v>0 tahun, 2 bulan, 15 hari</v>
      </c>
      <c r="P871" s="331">
        <f t="shared" ca="1" si="45"/>
        <v>77</v>
      </c>
    </row>
    <row r="872" spans="1:16" ht="40.799999999999997" x14ac:dyDescent="0.7">
      <c r="A872" s="259">
        <v>871</v>
      </c>
      <c r="B872" s="308" t="s">
        <v>15219</v>
      </c>
      <c r="C872" s="304">
        <v>46227</v>
      </c>
      <c r="D872" s="262" t="s">
        <v>39</v>
      </c>
      <c r="E872" s="309" t="s">
        <v>15305</v>
      </c>
      <c r="F872" s="303"/>
      <c r="G872" s="263"/>
      <c r="H872" s="307" t="s">
        <v>5508</v>
      </c>
      <c r="I872" s="307" t="s">
        <v>7640</v>
      </c>
      <c r="J872" s="307" t="s">
        <v>12614</v>
      </c>
      <c r="K872" s="303" t="s">
        <v>16672</v>
      </c>
      <c r="L872" s="259" t="s">
        <v>1308</v>
      </c>
      <c r="M872" s="302" t="s">
        <v>10515</v>
      </c>
      <c r="N872" s="307" t="s">
        <v>14645</v>
      </c>
      <c r="O872" s="266" t="str">
        <f t="shared" ca="1" si="44"/>
        <v>0 tahun, 2 bulan, 15 hari</v>
      </c>
      <c r="P872" s="331">
        <f t="shared" ca="1" si="45"/>
        <v>77</v>
      </c>
    </row>
    <row r="873" spans="1:16" ht="61.2" x14ac:dyDescent="0.7">
      <c r="A873" s="259">
        <v>872</v>
      </c>
      <c r="B873" s="308" t="s">
        <v>15220</v>
      </c>
      <c r="C873" s="304">
        <v>46230</v>
      </c>
      <c r="D873" s="305" t="s">
        <v>13389</v>
      </c>
      <c r="E873" s="309" t="s">
        <v>15306</v>
      </c>
      <c r="F873" s="303"/>
      <c r="G873" s="263"/>
      <c r="H873" s="307" t="s">
        <v>5985</v>
      </c>
      <c r="I873" s="307" t="s">
        <v>5985</v>
      </c>
      <c r="J873" s="307" t="s">
        <v>12621</v>
      </c>
      <c r="K873" s="303" t="s">
        <v>16672</v>
      </c>
      <c r="L873" s="259" t="s">
        <v>1308</v>
      </c>
      <c r="M873" s="302" t="s">
        <v>1072</v>
      </c>
      <c r="N873" s="260" t="s">
        <v>1191</v>
      </c>
      <c r="O873" s="266" t="str">
        <f t="shared" ca="1" si="44"/>
        <v>0 tahun, 2 bulan, 12 hari</v>
      </c>
      <c r="P873" s="331">
        <f t="shared" ca="1" si="45"/>
        <v>74</v>
      </c>
    </row>
    <row r="874" spans="1:16" ht="61.2" x14ac:dyDescent="0.7">
      <c r="A874" s="259">
        <v>873</v>
      </c>
      <c r="B874" s="308" t="s">
        <v>15221</v>
      </c>
      <c r="C874" s="304">
        <v>46230</v>
      </c>
      <c r="D874" s="262" t="s">
        <v>39</v>
      </c>
      <c r="E874" s="309" t="s">
        <v>15307</v>
      </c>
      <c r="F874" s="303"/>
      <c r="G874" s="263"/>
      <c r="H874" s="307" t="s">
        <v>5508</v>
      </c>
      <c r="I874" s="307" t="s">
        <v>5990</v>
      </c>
      <c r="J874" s="307" t="s">
        <v>12614</v>
      </c>
      <c r="K874" s="303" t="s">
        <v>16672</v>
      </c>
      <c r="L874" s="259" t="s">
        <v>1308</v>
      </c>
      <c r="M874" s="302" t="s">
        <v>11545</v>
      </c>
      <c r="N874" s="307" t="s">
        <v>13350</v>
      </c>
      <c r="O874" s="266" t="str">
        <f t="shared" ca="1" si="44"/>
        <v>0 tahun, 2 bulan, 12 hari</v>
      </c>
      <c r="P874" s="331">
        <f t="shared" ca="1" si="45"/>
        <v>74</v>
      </c>
    </row>
    <row r="875" spans="1:16" x14ac:dyDescent="0.7">
      <c r="A875" s="259">
        <v>874</v>
      </c>
      <c r="B875" s="308" t="s">
        <v>15222</v>
      </c>
      <c r="C875" s="304">
        <v>46230</v>
      </c>
      <c r="D875" s="262" t="s">
        <v>39</v>
      </c>
      <c r="E875" s="309" t="s">
        <v>15308</v>
      </c>
      <c r="F875" s="303"/>
      <c r="G875" s="263"/>
      <c r="H875" s="307" t="s">
        <v>5508</v>
      </c>
      <c r="I875" s="307" t="s">
        <v>7640</v>
      </c>
      <c r="J875" s="307" t="s">
        <v>12613</v>
      </c>
      <c r="K875" s="303" t="s">
        <v>16672</v>
      </c>
      <c r="L875" s="259" t="s">
        <v>1308</v>
      </c>
      <c r="M875" s="302" t="s">
        <v>1175</v>
      </c>
      <c r="N875" s="307" t="s">
        <v>7484</v>
      </c>
      <c r="O875" s="266" t="str">
        <f t="shared" ca="1" si="44"/>
        <v>0 tahun, 2 bulan, 12 hari</v>
      </c>
      <c r="P875" s="331">
        <f t="shared" ca="1" si="45"/>
        <v>74</v>
      </c>
    </row>
    <row r="876" spans="1:16" ht="40.799999999999997" x14ac:dyDescent="0.7">
      <c r="A876" s="259">
        <v>875</v>
      </c>
      <c r="B876" s="308" t="s">
        <v>15223</v>
      </c>
      <c r="C876" s="304">
        <v>46230</v>
      </c>
      <c r="D876" s="305" t="s">
        <v>12219</v>
      </c>
      <c r="E876" s="309" t="s">
        <v>15309</v>
      </c>
      <c r="F876" s="303"/>
      <c r="G876" s="263"/>
      <c r="H876" s="307" t="s">
        <v>5985</v>
      </c>
      <c r="I876" s="307" t="s">
        <v>5985</v>
      </c>
      <c r="J876" s="307" t="s">
        <v>12621</v>
      </c>
      <c r="K876" s="303" t="s">
        <v>16672</v>
      </c>
      <c r="L876" s="259" t="s">
        <v>1308</v>
      </c>
      <c r="M876" s="302" t="s">
        <v>1072</v>
      </c>
      <c r="N876" s="260" t="s">
        <v>1191</v>
      </c>
      <c r="O876" s="266" t="str">
        <f t="shared" ca="1" si="44"/>
        <v>0 tahun, 2 bulan, 12 hari</v>
      </c>
      <c r="P876" s="331">
        <f t="shared" ca="1" si="45"/>
        <v>74</v>
      </c>
    </row>
    <row r="877" spans="1:16" x14ac:dyDescent="0.7">
      <c r="A877" s="259">
        <v>876</v>
      </c>
      <c r="B877" s="308" t="s">
        <v>15224</v>
      </c>
      <c r="C877" s="304">
        <v>46230</v>
      </c>
      <c r="D877" s="262" t="s">
        <v>39</v>
      </c>
      <c r="E877" s="309" t="s">
        <v>15310</v>
      </c>
      <c r="F877" s="303"/>
      <c r="G877" s="263"/>
      <c r="H877" s="307" t="s">
        <v>5508</v>
      </c>
      <c r="I877" s="307" t="s">
        <v>3191</v>
      </c>
      <c r="J877" s="307" t="s">
        <v>12613</v>
      </c>
      <c r="K877" s="303" t="s">
        <v>16672</v>
      </c>
      <c r="L877" s="259" t="s">
        <v>1308</v>
      </c>
      <c r="M877" s="302" t="s">
        <v>1175</v>
      </c>
      <c r="N877" s="307" t="s">
        <v>7484</v>
      </c>
      <c r="O877" s="266" t="str">
        <f t="shared" ca="1" si="44"/>
        <v>0 tahun, 2 bulan, 12 hari</v>
      </c>
      <c r="P877" s="331">
        <f t="shared" ca="1" si="45"/>
        <v>74</v>
      </c>
    </row>
    <row r="878" spans="1:16" ht="61.2" x14ac:dyDescent="0.7">
      <c r="A878" s="259">
        <v>877</v>
      </c>
      <c r="B878" s="308" t="s">
        <v>15225</v>
      </c>
      <c r="C878" s="304">
        <v>46230</v>
      </c>
      <c r="D878" s="262" t="s">
        <v>39</v>
      </c>
      <c r="E878" s="309" t="s">
        <v>15311</v>
      </c>
      <c r="F878" s="303"/>
      <c r="G878" s="263"/>
      <c r="H878" s="307" t="s">
        <v>5508</v>
      </c>
      <c r="I878" s="307" t="s">
        <v>5989</v>
      </c>
      <c r="J878" s="307" t="s">
        <v>9844</v>
      </c>
      <c r="K878" s="303" t="s">
        <v>16672</v>
      </c>
      <c r="L878" s="259" t="s">
        <v>1308</v>
      </c>
      <c r="M878" s="259" t="s">
        <v>10720</v>
      </c>
      <c r="N878" s="260" t="s">
        <v>1071</v>
      </c>
      <c r="O878" s="266" t="str">
        <f t="shared" ca="1" si="44"/>
        <v>0 tahun, 2 bulan, 12 hari</v>
      </c>
      <c r="P878" s="331">
        <f t="shared" ca="1" si="45"/>
        <v>74</v>
      </c>
    </row>
    <row r="879" spans="1:16" ht="40.799999999999997" x14ac:dyDescent="0.7">
      <c r="A879" s="259">
        <v>878</v>
      </c>
      <c r="B879" s="308" t="s">
        <v>15226</v>
      </c>
      <c r="C879" s="304">
        <v>46230</v>
      </c>
      <c r="D879" s="305" t="s">
        <v>15312</v>
      </c>
      <c r="E879" s="309" t="s">
        <v>15313</v>
      </c>
      <c r="F879" s="303"/>
      <c r="G879" s="263"/>
      <c r="H879" s="307" t="s">
        <v>5985</v>
      </c>
      <c r="I879" s="307" t="s">
        <v>5985</v>
      </c>
      <c r="J879" s="260" t="s">
        <v>12604</v>
      </c>
      <c r="K879" s="303" t="s">
        <v>16672</v>
      </c>
      <c r="L879" s="259" t="s">
        <v>1308</v>
      </c>
      <c r="M879" s="302" t="s">
        <v>8319</v>
      </c>
      <c r="N879" s="259" t="s">
        <v>1268</v>
      </c>
      <c r="O879" s="266" t="str">
        <f t="shared" ca="1" si="44"/>
        <v>0 tahun, 2 bulan, 12 hari</v>
      </c>
      <c r="P879" s="331">
        <f t="shared" ca="1" si="45"/>
        <v>74</v>
      </c>
    </row>
    <row r="880" spans="1:16" x14ac:dyDescent="0.7">
      <c r="A880" s="259">
        <v>879</v>
      </c>
      <c r="B880" s="308" t="s">
        <v>15227</v>
      </c>
      <c r="C880" s="304">
        <v>46230</v>
      </c>
      <c r="D880" s="262" t="s">
        <v>39</v>
      </c>
      <c r="E880" s="309" t="s">
        <v>15314</v>
      </c>
      <c r="F880" s="303"/>
      <c r="G880" s="263"/>
      <c r="H880" s="307" t="s">
        <v>5508</v>
      </c>
      <c r="I880" s="307" t="s">
        <v>3191</v>
      </c>
      <c r="J880" s="307" t="s">
        <v>12614</v>
      </c>
      <c r="K880" s="303" t="s">
        <v>16672</v>
      </c>
      <c r="L880" s="259" t="s">
        <v>1308</v>
      </c>
      <c r="M880" s="302" t="s">
        <v>11545</v>
      </c>
      <c r="N880" s="307" t="s">
        <v>11722</v>
      </c>
      <c r="O880" s="266" t="str">
        <f t="shared" ca="1" si="44"/>
        <v>0 tahun, 2 bulan, 12 hari</v>
      </c>
      <c r="P880" s="331">
        <f t="shared" ca="1" si="45"/>
        <v>74</v>
      </c>
    </row>
    <row r="881" spans="1:16" ht="40.799999999999997" x14ac:dyDescent="0.7">
      <c r="A881" s="259">
        <v>880</v>
      </c>
      <c r="B881" s="308" t="s">
        <v>15228</v>
      </c>
      <c r="C881" s="304">
        <v>46230</v>
      </c>
      <c r="D881" s="262" t="s">
        <v>39</v>
      </c>
      <c r="E881" s="309" t="s">
        <v>15315</v>
      </c>
      <c r="F881" s="303"/>
      <c r="G881" s="263"/>
      <c r="H881" s="307" t="s">
        <v>5508</v>
      </c>
      <c r="I881" s="307" t="s">
        <v>7640</v>
      </c>
      <c r="J881" s="307" t="s">
        <v>12613</v>
      </c>
      <c r="K881" s="303" t="s">
        <v>16672</v>
      </c>
      <c r="L881" s="259" t="s">
        <v>1308</v>
      </c>
      <c r="M881" s="302" t="s">
        <v>1175</v>
      </c>
      <c r="N881" s="307" t="s">
        <v>7484</v>
      </c>
      <c r="O881" s="266" t="str">
        <f t="shared" ca="1" si="44"/>
        <v>0 tahun, 2 bulan, 12 hari</v>
      </c>
      <c r="P881" s="331">
        <f t="shared" ca="1" si="45"/>
        <v>74</v>
      </c>
    </row>
    <row r="882" spans="1:16" ht="40.799999999999997" x14ac:dyDescent="0.7">
      <c r="A882" s="259">
        <v>881</v>
      </c>
      <c r="B882" s="308" t="s">
        <v>15229</v>
      </c>
      <c r="C882" s="304">
        <v>46230</v>
      </c>
      <c r="D882" s="262" t="s">
        <v>39</v>
      </c>
      <c r="E882" s="309" t="s">
        <v>15316</v>
      </c>
      <c r="F882" s="303"/>
      <c r="G882" s="263"/>
      <c r="H882" s="307" t="s">
        <v>5508</v>
      </c>
      <c r="I882" s="307" t="s">
        <v>7640</v>
      </c>
      <c r="J882" s="307" t="s">
        <v>12613</v>
      </c>
      <c r="K882" s="303" t="s">
        <v>16672</v>
      </c>
      <c r="L882" s="259" t="s">
        <v>1308</v>
      </c>
      <c r="M882" s="302" t="s">
        <v>1175</v>
      </c>
      <c r="N882" s="307" t="s">
        <v>7484</v>
      </c>
      <c r="O882" s="266" t="str">
        <f t="shared" ca="1" si="44"/>
        <v>0 tahun, 2 bulan, 12 hari</v>
      </c>
      <c r="P882" s="331">
        <f t="shared" ca="1" si="45"/>
        <v>74</v>
      </c>
    </row>
    <row r="883" spans="1:16" ht="40.799999999999997" x14ac:dyDescent="0.7">
      <c r="A883" s="259">
        <v>882</v>
      </c>
      <c r="B883" s="308" t="s">
        <v>15230</v>
      </c>
      <c r="C883" s="304">
        <v>46230</v>
      </c>
      <c r="D883" s="262" t="s">
        <v>39</v>
      </c>
      <c r="E883" s="309" t="s">
        <v>15317</v>
      </c>
      <c r="F883" s="303"/>
      <c r="G883" s="263"/>
      <c r="H883" s="307" t="s">
        <v>1079</v>
      </c>
      <c r="I883" s="307" t="s">
        <v>3199</v>
      </c>
      <c r="J883" s="307" t="s">
        <v>12608</v>
      </c>
      <c r="K883" s="303" t="s">
        <v>16672</v>
      </c>
      <c r="L883" s="259" t="s">
        <v>1308</v>
      </c>
      <c r="M883" s="302" t="s">
        <v>1079</v>
      </c>
      <c r="N883" s="307" t="s">
        <v>13423</v>
      </c>
      <c r="O883" s="266" t="str">
        <f t="shared" ca="1" si="44"/>
        <v>0 tahun, 2 bulan, 12 hari</v>
      </c>
      <c r="P883" s="331">
        <f t="shared" ca="1" si="45"/>
        <v>74</v>
      </c>
    </row>
    <row r="884" spans="1:16" ht="81.599999999999994" x14ac:dyDescent="0.7">
      <c r="A884" s="259">
        <v>883</v>
      </c>
      <c r="B884" s="308" t="s">
        <v>15231</v>
      </c>
      <c r="C884" s="304">
        <v>46231</v>
      </c>
      <c r="D884" s="262" t="s">
        <v>39</v>
      </c>
      <c r="E884" s="309" t="s">
        <v>15318</v>
      </c>
      <c r="F884" s="303"/>
      <c r="G884" s="263" t="s">
        <v>17030</v>
      </c>
      <c r="H884" s="307" t="s">
        <v>5508</v>
      </c>
      <c r="I884" s="307" t="s">
        <v>3191</v>
      </c>
      <c r="J884" s="307" t="s">
        <v>12613</v>
      </c>
      <c r="K884" s="303" t="s">
        <v>16672</v>
      </c>
      <c r="L884" s="259" t="s">
        <v>1308</v>
      </c>
      <c r="M884" s="302" t="s">
        <v>1175</v>
      </c>
      <c r="N884" s="307" t="s">
        <v>7484</v>
      </c>
      <c r="O884" s="266" t="str">
        <f t="shared" ca="1" si="44"/>
        <v>0 tahun, 2 bulan, 11 hari</v>
      </c>
      <c r="P884" s="331">
        <f t="shared" ca="1" si="45"/>
        <v>73</v>
      </c>
    </row>
    <row r="885" spans="1:16" ht="61.2" x14ac:dyDescent="0.7">
      <c r="A885" s="259">
        <v>884</v>
      </c>
      <c r="B885" s="308" t="s">
        <v>15232</v>
      </c>
      <c r="C885" s="304">
        <v>46231</v>
      </c>
      <c r="D885" s="262" t="s">
        <v>39</v>
      </c>
      <c r="E885" s="309" t="s">
        <v>15319</v>
      </c>
      <c r="F885" s="303"/>
      <c r="G885" s="263"/>
      <c r="H885" s="307" t="s">
        <v>5508</v>
      </c>
      <c r="I885" s="307" t="s">
        <v>5989</v>
      </c>
      <c r="J885" s="307" t="s">
        <v>9844</v>
      </c>
      <c r="K885" s="303" t="s">
        <v>16672</v>
      </c>
      <c r="L885" s="259" t="s">
        <v>1308</v>
      </c>
      <c r="M885" s="259" t="s">
        <v>10720</v>
      </c>
      <c r="N885" s="260" t="s">
        <v>1071</v>
      </c>
      <c r="O885" s="266" t="str">
        <f t="shared" ca="1" si="44"/>
        <v>0 tahun, 2 bulan, 11 hari</v>
      </c>
      <c r="P885" s="331">
        <f t="shared" ca="1" si="45"/>
        <v>73</v>
      </c>
    </row>
    <row r="886" spans="1:16" ht="40.799999999999997" x14ac:dyDescent="0.7">
      <c r="A886" s="259">
        <v>885</v>
      </c>
      <c r="B886" s="308" t="s">
        <v>15233</v>
      </c>
      <c r="C886" s="304">
        <v>46231</v>
      </c>
      <c r="D886" s="305" t="s">
        <v>15320</v>
      </c>
      <c r="E886" s="309" t="s">
        <v>15321</v>
      </c>
      <c r="F886" s="303"/>
      <c r="G886" s="263"/>
      <c r="H886" s="307" t="s">
        <v>5985</v>
      </c>
      <c r="I886" s="307" t="s">
        <v>5985</v>
      </c>
      <c r="J886" s="260" t="s">
        <v>12604</v>
      </c>
      <c r="K886" s="303" t="s">
        <v>16672</v>
      </c>
      <c r="L886" s="259" t="s">
        <v>1308</v>
      </c>
      <c r="M886" s="302" t="s">
        <v>8319</v>
      </c>
      <c r="N886" s="259" t="s">
        <v>1268</v>
      </c>
      <c r="O886" s="266" t="str">
        <f t="shared" ca="1" si="44"/>
        <v>0 tahun, 2 bulan, 11 hari</v>
      </c>
      <c r="P886" s="331">
        <f t="shared" ca="1" si="45"/>
        <v>73</v>
      </c>
    </row>
    <row r="887" spans="1:16" ht="61.2" x14ac:dyDescent="0.7">
      <c r="A887" s="259">
        <v>886</v>
      </c>
      <c r="B887" s="308" t="s">
        <v>15234</v>
      </c>
      <c r="C887" s="304">
        <v>46231</v>
      </c>
      <c r="D887" s="305" t="s">
        <v>39</v>
      </c>
      <c r="E887" s="309" t="s">
        <v>15322</v>
      </c>
      <c r="F887" s="303"/>
      <c r="G887" s="263" t="s">
        <v>15342</v>
      </c>
      <c r="H887" s="307" t="s">
        <v>1079</v>
      </c>
      <c r="I887" s="307" t="s">
        <v>7756</v>
      </c>
      <c r="J887" s="307" t="s">
        <v>12971</v>
      </c>
      <c r="K887" s="303" t="s">
        <v>16672</v>
      </c>
      <c r="L887" s="259" t="s">
        <v>1308</v>
      </c>
      <c r="M887" s="302" t="s">
        <v>1080</v>
      </c>
      <c r="N887" s="302" t="s">
        <v>9788</v>
      </c>
      <c r="O887" s="266" t="str">
        <f t="shared" ca="1" si="44"/>
        <v>0 tahun, 2 bulan, 11 hari</v>
      </c>
      <c r="P887" s="331">
        <f t="shared" ca="1" si="45"/>
        <v>73</v>
      </c>
    </row>
    <row r="888" spans="1:16" ht="40.799999999999997" x14ac:dyDescent="0.7">
      <c r="A888" s="259">
        <v>887</v>
      </c>
      <c r="B888" s="308" t="s">
        <v>15235</v>
      </c>
      <c r="C888" s="304">
        <v>46231</v>
      </c>
      <c r="D888" s="305" t="s">
        <v>15323</v>
      </c>
      <c r="E888" s="309" t="s">
        <v>15324</v>
      </c>
      <c r="F888" s="303"/>
      <c r="G888" s="263"/>
      <c r="H888" s="307" t="s">
        <v>5985</v>
      </c>
      <c r="I888" s="307" t="s">
        <v>5985</v>
      </c>
      <c r="J888" s="307" t="s">
        <v>12601</v>
      </c>
      <c r="K888" s="303" t="s">
        <v>16672</v>
      </c>
      <c r="L888" s="259" t="s">
        <v>1308</v>
      </c>
      <c r="M888" s="302" t="s">
        <v>1072</v>
      </c>
      <c r="N888" s="260" t="s">
        <v>1191</v>
      </c>
      <c r="O888" s="266" t="str">
        <f t="shared" ca="1" si="44"/>
        <v>0 tahun, 2 bulan, 11 hari</v>
      </c>
      <c r="P888" s="331">
        <f t="shared" ca="1" si="45"/>
        <v>73</v>
      </c>
    </row>
    <row r="889" spans="1:16" x14ac:dyDescent="0.7">
      <c r="A889" s="259">
        <v>888</v>
      </c>
      <c r="B889" s="308" t="s">
        <v>15236</v>
      </c>
      <c r="C889" s="304">
        <v>46232</v>
      </c>
      <c r="D889" s="262" t="s">
        <v>39</v>
      </c>
      <c r="E889" s="309" t="s">
        <v>15325</v>
      </c>
      <c r="F889" s="303"/>
      <c r="G889" s="263"/>
      <c r="H889" s="307" t="s">
        <v>5508</v>
      </c>
      <c r="I889" s="307" t="s">
        <v>5508</v>
      </c>
      <c r="J889" s="307" t="s">
        <v>13702</v>
      </c>
      <c r="K889" s="303" t="s">
        <v>16672</v>
      </c>
      <c r="L889" s="259" t="s">
        <v>1308</v>
      </c>
      <c r="M889" s="302" t="s">
        <v>10300</v>
      </c>
      <c r="N889" s="302" t="s">
        <v>12900</v>
      </c>
      <c r="O889" s="266" t="str">
        <f t="shared" ca="1" si="44"/>
        <v>0 tahun, 2 bulan, 10 hari</v>
      </c>
      <c r="P889" s="331">
        <f t="shared" ca="1" si="45"/>
        <v>72</v>
      </c>
    </row>
    <row r="890" spans="1:16" x14ac:dyDescent="0.7">
      <c r="A890" s="259">
        <v>889</v>
      </c>
      <c r="B890" s="308" t="s">
        <v>15237</v>
      </c>
      <c r="C890" s="304">
        <v>46232</v>
      </c>
      <c r="D890" s="262" t="s">
        <v>39</v>
      </c>
      <c r="E890" s="309" t="s">
        <v>15326</v>
      </c>
      <c r="F890" s="303"/>
      <c r="G890" s="263"/>
      <c r="H890" s="307" t="s">
        <v>5508</v>
      </c>
      <c r="I890" s="307" t="s">
        <v>3191</v>
      </c>
      <c r="J890" s="307" t="s">
        <v>12614</v>
      </c>
      <c r="K890" s="303" t="s">
        <v>16672</v>
      </c>
      <c r="L890" s="259" t="s">
        <v>1308</v>
      </c>
      <c r="M890" s="302" t="s">
        <v>11545</v>
      </c>
      <c r="N890" s="302" t="s">
        <v>11722</v>
      </c>
      <c r="O890" s="266" t="str">
        <f t="shared" ca="1" si="44"/>
        <v>0 tahun, 2 bulan, 10 hari</v>
      </c>
      <c r="P890" s="331">
        <f t="shared" ca="1" si="45"/>
        <v>72</v>
      </c>
    </row>
    <row r="891" spans="1:16" ht="40.799999999999997" x14ac:dyDescent="0.7">
      <c r="A891" s="259">
        <v>890</v>
      </c>
      <c r="B891" s="308" t="s">
        <v>15238</v>
      </c>
      <c r="C891" s="304">
        <v>46232</v>
      </c>
      <c r="D891" s="305" t="s">
        <v>15327</v>
      </c>
      <c r="E891" s="309" t="s">
        <v>15328</v>
      </c>
      <c r="F891" s="303"/>
      <c r="G891" s="263"/>
      <c r="H891" s="307" t="s">
        <v>5508</v>
      </c>
      <c r="I891" s="307" t="s">
        <v>5990</v>
      </c>
      <c r="J891" s="307" t="s">
        <v>12614</v>
      </c>
      <c r="K891" s="303" t="s">
        <v>16672</v>
      </c>
      <c r="L891" s="259" t="s">
        <v>1308</v>
      </c>
      <c r="M891" s="302" t="s">
        <v>10515</v>
      </c>
      <c r="N891" s="302" t="s">
        <v>13715</v>
      </c>
      <c r="O891" s="266" t="str">
        <f t="shared" ca="1" si="44"/>
        <v>0 tahun, 2 bulan, 10 hari</v>
      </c>
      <c r="P891" s="331">
        <f t="shared" ca="1" si="45"/>
        <v>72</v>
      </c>
    </row>
    <row r="892" spans="1:16" ht="40.799999999999997" x14ac:dyDescent="0.7">
      <c r="A892" s="259">
        <v>891</v>
      </c>
      <c r="B892" s="308" t="s">
        <v>15239</v>
      </c>
      <c r="C892" s="304">
        <v>46232</v>
      </c>
      <c r="D892" s="262" t="s">
        <v>39</v>
      </c>
      <c r="E892" s="309" t="s">
        <v>15329</v>
      </c>
      <c r="F892" s="303"/>
      <c r="G892" s="263"/>
      <c r="H892" s="307" t="s">
        <v>5508</v>
      </c>
      <c r="I892" s="307" t="s">
        <v>7640</v>
      </c>
      <c r="J892" s="307" t="s">
        <v>12614</v>
      </c>
      <c r="K892" s="303" t="s">
        <v>16672</v>
      </c>
      <c r="L892" s="259" t="s">
        <v>1308</v>
      </c>
      <c r="M892" s="302" t="s">
        <v>10515</v>
      </c>
      <c r="N892" s="302" t="s">
        <v>13715</v>
      </c>
      <c r="O892" s="266" t="str">
        <f t="shared" ca="1" si="44"/>
        <v>0 tahun, 2 bulan, 10 hari</v>
      </c>
      <c r="P892" s="331">
        <f t="shared" ca="1" si="45"/>
        <v>72</v>
      </c>
    </row>
    <row r="893" spans="1:16" ht="61.2" x14ac:dyDescent="0.7">
      <c r="A893" s="259">
        <v>892</v>
      </c>
      <c r="B893" s="308" t="s">
        <v>15240</v>
      </c>
      <c r="C893" s="304">
        <v>46232</v>
      </c>
      <c r="D893" s="305" t="s">
        <v>15330</v>
      </c>
      <c r="E893" s="309" t="s">
        <v>15331</v>
      </c>
      <c r="F893" s="303"/>
      <c r="G893" s="263"/>
      <c r="H893" s="307" t="s">
        <v>5508</v>
      </c>
      <c r="I893" s="307" t="s">
        <v>3191</v>
      </c>
      <c r="J893" s="307" t="s">
        <v>12614</v>
      </c>
      <c r="K893" s="303" t="s">
        <v>16672</v>
      </c>
      <c r="L893" s="259" t="s">
        <v>1308</v>
      </c>
      <c r="M893" s="302" t="s">
        <v>10515</v>
      </c>
      <c r="N893" s="302" t="s">
        <v>13715</v>
      </c>
      <c r="O893" s="266" t="str">
        <f t="shared" ca="1" si="44"/>
        <v>0 tahun, 2 bulan, 10 hari</v>
      </c>
      <c r="P893" s="331">
        <f t="shared" ca="1" si="45"/>
        <v>72</v>
      </c>
    </row>
    <row r="894" spans="1:16" x14ac:dyDescent="0.7">
      <c r="A894" s="259">
        <v>893</v>
      </c>
      <c r="B894" s="308" t="s">
        <v>15241</v>
      </c>
      <c r="C894" s="304">
        <v>46232</v>
      </c>
      <c r="D894" s="262" t="s">
        <v>39</v>
      </c>
      <c r="E894" s="309" t="s">
        <v>15332</v>
      </c>
      <c r="F894" s="303"/>
      <c r="G894" s="263" t="s">
        <v>15425</v>
      </c>
      <c r="H894" s="307" t="s">
        <v>1079</v>
      </c>
      <c r="I894" s="307" t="s">
        <v>3199</v>
      </c>
      <c r="J894" s="307" t="s">
        <v>12608</v>
      </c>
      <c r="K894" s="303" t="s">
        <v>16672</v>
      </c>
      <c r="L894" s="259" t="s">
        <v>1308</v>
      </c>
      <c r="M894" s="302" t="s">
        <v>1079</v>
      </c>
      <c r="N894" s="302" t="s">
        <v>13423</v>
      </c>
      <c r="O894" s="266" t="str">
        <f t="shared" ca="1" si="44"/>
        <v>0 tahun, 2 bulan, 10 hari</v>
      </c>
      <c r="P894" s="331">
        <f t="shared" ca="1" si="45"/>
        <v>72</v>
      </c>
    </row>
    <row r="895" spans="1:16" ht="61.2" x14ac:dyDescent="0.7">
      <c r="A895" s="259">
        <v>894</v>
      </c>
      <c r="B895" s="308" t="s">
        <v>15242</v>
      </c>
      <c r="C895" s="304">
        <v>46232</v>
      </c>
      <c r="D895" s="262" t="s">
        <v>39</v>
      </c>
      <c r="E895" s="309" t="s">
        <v>15333</v>
      </c>
      <c r="F895" s="303"/>
      <c r="G895" s="263"/>
      <c r="H895" s="307" t="s">
        <v>5508</v>
      </c>
      <c r="I895" s="307" t="s">
        <v>5989</v>
      </c>
      <c r="J895" s="307" t="s">
        <v>9844</v>
      </c>
      <c r="K895" s="303" t="s">
        <v>16672</v>
      </c>
      <c r="L895" s="259" t="s">
        <v>1308</v>
      </c>
      <c r="M895" s="259" t="s">
        <v>10720</v>
      </c>
      <c r="N895" s="260" t="s">
        <v>1071</v>
      </c>
      <c r="O895" s="266" t="str">
        <f t="shared" ca="1" si="44"/>
        <v>0 tahun, 2 bulan, 10 hari</v>
      </c>
      <c r="P895" s="331">
        <f t="shared" ca="1" si="45"/>
        <v>72</v>
      </c>
    </row>
    <row r="896" spans="1:16" ht="40.799999999999997" x14ac:dyDescent="0.7">
      <c r="A896" s="259">
        <v>895</v>
      </c>
      <c r="B896" s="308" t="s">
        <v>15243</v>
      </c>
      <c r="C896" s="304">
        <v>46232</v>
      </c>
      <c r="D896" s="262" t="s">
        <v>39</v>
      </c>
      <c r="E896" s="309" t="s">
        <v>15334</v>
      </c>
      <c r="F896" s="303"/>
      <c r="G896" s="263"/>
      <c r="H896" s="307" t="s">
        <v>5508</v>
      </c>
      <c r="I896" s="307" t="s">
        <v>7640</v>
      </c>
      <c r="J896" s="307" t="s">
        <v>12614</v>
      </c>
      <c r="K896" s="303" t="s">
        <v>16672</v>
      </c>
      <c r="L896" s="259" t="s">
        <v>1308</v>
      </c>
      <c r="M896" s="302" t="s">
        <v>10515</v>
      </c>
      <c r="N896" s="302" t="s">
        <v>13715</v>
      </c>
      <c r="O896" s="266" t="str">
        <f t="shared" ca="1" si="44"/>
        <v>0 tahun, 2 bulan, 10 hari</v>
      </c>
      <c r="P896" s="331">
        <f t="shared" ca="1" si="45"/>
        <v>72</v>
      </c>
    </row>
    <row r="897" spans="1:16" ht="40.799999999999997" x14ac:dyDescent="0.7">
      <c r="A897" s="259">
        <v>896</v>
      </c>
      <c r="B897" s="308" t="s">
        <v>15244</v>
      </c>
      <c r="C897" s="304">
        <v>46233</v>
      </c>
      <c r="D897" s="262" t="s">
        <v>39</v>
      </c>
      <c r="E897" s="309" t="s">
        <v>15335</v>
      </c>
      <c r="F897" s="303"/>
      <c r="G897" s="263"/>
      <c r="H897" s="307" t="s">
        <v>5508</v>
      </c>
      <c r="I897" s="307" t="s">
        <v>3200</v>
      </c>
      <c r="J897" s="307" t="s">
        <v>12850</v>
      </c>
      <c r="K897" s="303" t="s">
        <v>16672</v>
      </c>
      <c r="L897" s="317" t="s">
        <v>1305</v>
      </c>
      <c r="M897" s="302" t="s">
        <v>10661</v>
      </c>
      <c r="N897" s="259" t="s">
        <v>15552</v>
      </c>
      <c r="O897" s="266" t="str">
        <f t="shared" ca="1" si="44"/>
        <v>0 tahun, 2 bulan, 9 hari</v>
      </c>
      <c r="P897" s="331">
        <f t="shared" ca="1" si="45"/>
        <v>71</v>
      </c>
    </row>
    <row r="898" spans="1:16" ht="40.799999999999997" x14ac:dyDescent="0.7">
      <c r="A898" s="259">
        <v>897</v>
      </c>
      <c r="B898" s="308" t="s">
        <v>15245</v>
      </c>
      <c r="C898" s="304">
        <v>46233</v>
      </c>
      <c r="D898" s="262" t="s">
        <v>39</v>
      </c>
      <c r="E898" s="309" t="s">
        <v>15336</v>
      </c>
      <c r="F898" s="303"/>
      <c r="G898" s="263"/>
      <c r="H898" s="307" t="s">
        <v>5508</v>
      </c>
      <c r="I898" s="307" t="s">
        <v>3200</v>
      </c>
      <c r="J898" s="307" t="s">
        <v>12850</v>
      </c>
      <c r="K898" s="303" t="s">
        <v>16672</v>
      </c>
      <c r="L898" s="259" t="s">
        <v>1308</v>
      </c>
      <c r="M898" s="302" t="s">
        <v>10661</v>
      </c>
      <c r="N898" s="259" t="s">
        <v>15552</v>
      </c>
      <c r="O898" s="266" t="str">
        <f t="shared" ca="1" si="44"/>
        <v>0 tahun, 2 bulan, 9 hari</v>
      </c>
      <c r="P898" s="331">
        <f t="shared" ca="1" si="45"/>
        <v>71</v>
      </c>
    </row>
    <row r="899" spans="1:16" ht="40.799999999999997" x14ac:dyDescent="0.7">
      <c r="A899" s="259">
        <v>898</v>
      </c>
      <c r="B899" s="308" t="s">
        <v>15246</v>
      </c>
      <c r="C899" s="304">
        <v>46233</v>
      </c>
      <c r="D899" s="262" t="s">
        <v>39</v>
      </c>
      <c r="E899" s="309" t="s">
        <v>15427</v>
      </c>
      <c r="F899" s="303"/>
      <c r="G899" s="263" t="s">
        <v>15426</v>
      </c>
      <c r="H899" s="307" t="s">
        <v>5508</v>
      </c>
      <c r="I899" s="307" t="s">
        <v>5989</v>
      </c>
      <c r="J899" s="307" t="s">
        <v>12603</v>
      </c>
      <c r="K899" s="303" t="s">
        <v>16672</v>
      </c>
      <c r="L899" s="259" t="s">
        <v>1308</v>
      </c>
      <c r="M899" s="302" t="s">
        <v>1080</v>
      </c>
      <c r="N899" s="302" t="s">
        <v>9788</v>
      </c>
      <c r="O899" s="266" t="str">
        <f t="shared" ref="O899:O900" ca="1" si="46">DATEDIF(C899,$R$1,"Y")&amp;" tahun, "&amp;DATEDIF(C899,$R$1,"YM")&amp;" bulan, "&amp;DATEDIF(C899,$R$1,"MD")&amp;" hari"</f>
        <v>0 tahun, 2 bulan, 9 hari</v>
      </c>
      <c r="P899" s="331">
        <f t="shared" ref="P899:P900" ca="1" si="47">TODAY()-C899</f>
        <v>71</v>
      </c>
    </row>
    <row r="900" spans="1:16" ht="40.799999999999997" x14ac:dyDescent="0.7">
      <c r="A900" s="259">
        <v>899</v>
      </c>
      <c r="B900" s="308" t="s">
        <v>15247</v>
      </c>
      <c r="C900" s="304">
        <v>46233</v>
      </c>
      <c r="D900" s="262" t="s">
        <v>39</v>
      </c>
      <c r="E900" s="309" t="s">
        <v>15337</v>
      </c>
      <c r="F900" s="303"/>
      <c r="G900" s="263" t="s">
        <v>15428</v>
      </c>
      <c r="H900" s="307" t="s">
        <v>5985</v>
      </c>
      <c r="I900" s="307" t="s">
        <v>5985</v>
      </c>
      <c r="J900" s="307" t="s">
        <v>12601</v>
      </c>
      <c r="K900" s="303" t="s">
        <v>16672</v>
      </c>
      <c r="L900" s="307" t="s">
        <v>1308</v>
      </c>
      <c r="M900" s="302" t="s">
        <v>1167</v>
      </c>
      <c r="N900" s="260" t="s">
        <v>1163</v>
      </c>
      <c r="O900" s="266" t="str">
        <f t="shared" ca="1" si="46"/>
        <v>0 tahun, 2 bulan, 9 hari</v>
      </c>
      <c r="P900" s="331">
        <f t="shared" ca="1" si="47"/>
        <v>71</v>
      </c>
    </row>
    <row r="901" spans="1:16" ht="61.2" x14ac:dyDescent="0.7">
      <c r="A901" s="259">
        <v>900</v>
      </c>
      <c r="B901" s="308" t="s">
        <v>15446</v>
      </c>
      <c r="C901" s="304">
        <v>46233</v>
      </c>
      <c r="D901" s="262" t="s">
        <v>39</v>
      </c>
      <c r="E901" s="309" t="s">
        <v>15545</v>
      </c>
      <c r="F901" s="303"/>
      <c r="G901" s="263"/>
      <c r="H901" s="307" t="s">
        <v>5508</v>
      </c>
      <c r="I901" s="307" t="s">
        <v>5989</v>
      </c>
      <c r="J901" s="307" t="s">
        <v>9844</v>
      </c>
      <c r="K901" s="303" t="s">
        <v>16672</v>
      </c>
      <c r="L901" s="307" t="s">
        <v>1308</v>
      </c>
      <c r="M901" s="259" t="s">
        <v>10720</v>
      </c>
      <c r="N901" s="260" t="s">
        <v>1071</v>
      </c>
      <c r="O901" s="266" t="str">
        <f t="shared" ref="O901:O964" ca="1" si="48">DATEDIF(C901,$R$1,"Y")&amp;" tahun, "&amp;DATEDIF(C901,$R$1,"YM")&amp;" bulan, "&amp;DATEDIF(C901,$R$1,"MD")&amp;" hari"</f>
        <v>0 tahun, 2 bulan, 9 hari</v>
      </c>
      <c r="P901" s="331">
        <f t="shared" ref="P901:P964" ca="1" si="49">TODAY()-C901</f>
        <v>71</v>
      </c>
    </row>
    <row r="902" spans="1:16" ht="40.799999999999997" x14ac:dyDescent="0.7">
      <c r="A902" s="259">
        <v>901</v>
      </c>
      <c r="B902" s="308" t="s">
        <v>15447</v>
      </c>
      <c r="C902" s="304">
        <v>46233</v>
      </c>
      <c r="D902" s="262" t="s">
        <v>39</v>
      </c>
      <c r="E902" s="309" t="s">
        <v>15546</v>
      </c>
      <c r="F902" s="303"/>
      <c r="G902" s="263"/>
      <c r="H902" s="307" t="s">
        <v>5508</v>
      </c>
      <c r="I902" s="307" t="s">
        <v>5508</v>
      </c>
      <c r="J902" s="307" t="s">
        <v>12614</v>
      </c>
      <c r="K902" s="303" t="s">
        <v>16672</v>
      </c>
      <c r="L902" s="307" t="s">
        <v>1308</v>
      </c>
      <c r="M902" s="307" t="s">
        <v>11545</v>
      </c>
      <c r="N902" s="259" t="s">
        <v>14302</v>
      </c>
      <c r="O902" s="266" t="str">
        <f t="shared" ca="1" si="48"/>
        <v>0 tahun, 2 bulan, 9 hari</v>
      </c>
      <c r="P902" s="331">
        <f t="shared" ca="1" si="49"/>
        <v>71</v>
      </c>
    </row>
    <row r="903" spans="1:16" ht="40.799999999999997" x14ac:dyDescent="0.7">
      <c r="A903" s="259">
        <v>902</v>
      </c>
      <c r="B903" s="308" t="s">
        <v>15448</v>
      </c>
      <c r="C903" s="304">
        <v>46233</v>
      </c>
      <c r="D903" s="262" t="s">
        <v>39</v>
      </c>
      <c r="E903" s="309" t="s">
        <v>15547</v>
      </c>
      <c r="F903" s="303"/>
      <c r="G903" s="263"/>
      <c r="H903" s="307" t="s">
        <v>1079</v>
      </c>
      <c r="I903" s="307" t="s">
        <v>7715</v>
      </c>
      <c r="J903" s="307" t="s">
        <v>12608</v>
      </c>
      <c r="K903" s="303" t="s">
        <v>16672</v>
      </c>
      <c r="L903" s="307" t="s">
        <v>1308</v>
      </c>
      <c r="M903" s="307" t="s">
        <v>15548</v>
      </c>
      <c r="N903" s="259" t="s">
        <v>15549</v>
      </c>
      <c r="O903" s="266" t="str">
        <f t="shared" ca="1" si="48"/>
        <v>0 tahun, 2 bulan, 9 hari</v>
      </c>
      <c r="P903" s="331">
        <f t="shared" ca="1" si="49"/>
        <v>71</v>
      </c>
    </row>
    <row r="904" spans="1:16" ht="61.2" x14ac:dyDescent="0.7">
      <c r="A904" s="259">
        <v>903</v>
      </c>
      <c r="B904" s="308" t="s">
        <v>15449</v>
      </c>
      <c r="C904" s="304">
        <v>46234</v>
      </c>
      <c r="D904" s="262" t="s">
        <v>39</v>
      </c>
      <c r="E904" s="309" t="s">
        <v>15550</v>
      </c>
      <c r="F904" s="303"/>
      <c r="G904" s="263"/>
      <c r="H904" s="307" t="s">
        <v>5508</v>
      </c>
      <c r="I904" s="307" t="s">
        <v>5989</v>
      </c>
      <c r="J904" s="307" t="s">
        <v>9844</v>
      </c>
      <c r="K904" s="303" t="s">
        <v>16672</v>
      </c>
      <c r="L904" s="307" t="s">
        <v>1308</v>
      </c>
      <c r="M904" s="259" t="s">
        <v>10720</v>
      </c>
      <c r="N904" s="260" t="s">
        <v>1071</v>
      </c>
      <c r="O904" s="266" t="str">
        <f t="shared" ca="1" si="48"/>
        <v>0 tahun, 2 bulan, 8 hari</v>
      </c>
      <c r="P904" s="331">
        <f t="shared" ca="1" si="49"/>
        <v>70</v>
      </c>
    </row>
    <row r="905" spans="1:16" ht="40.799999999999997" x14ac:dyDescent="0.7">
      <c r="A905" s="259">
        <v>904</v>
      </c>
      <c r="B905" s="308" t="s">
        <v>15450</v>
      </c>
      <c r="C905" s="304">
        <v>46234</v>
      </c>
      <c r="D905" s="262" t="s">
        <v>6928</v>
      </c>
      <c r="E905" s="309" t="s">
        <v>15551</v>
      </c>
      <c r="F905" s="303"/>
      <c r="G905" s="263"/>
      <c r="H905" s="307" t="s">
        <v>5508</v>
      </c>
      <c r="I905" s="307" t="s">
        <v>5508</v>
      </c>
      <c r="J905" s="307" t="s">
        <v>12614</v>
      </c>
      <c r="K905" s="303" t="s">
        <v>16672</v>
      </c>
      <c r="L905" s="307" t="s">
        <v>1308</v>
      </c>
      <c r="M905" s="307" t="s">
        <v>10661</v>
      </c>
      <c r="N905" s="259" t="s">
        <v>15552</v>
      </c>
      <c r="O905" s="266" t="str">
        <f t="shared" ca="1" si="48"/>
        <v>0 tahun, 2 bulan, 8 hari</v>
      </c>
      <c r="P905" s="331">
        <f t="shared" ca="1" si="49"/>
        <v>70</v>
      </c>
    </row>
    <row r="906" spans="1:16" ht="61.2" x14ac:dyDescent="0.7">
      <c r="A906" s="259">
        <v>905</v>
      </c>
      <c r="B906" s="308" t="s">
        <v>15451</v>
      </c>
      <c r="C906" s="304">
        <v>46237</v>
      </c>
      <c r="D906" s="262"/>
      <c r="E906" s="309" t="s">
        <v>15553</v>
      </c>
      <c r="F906" s="303"/>
      <c r="G906" s="263" t="s">
        <v>15827</v>
      </c>
      <c r="H906" s="307" t="s">
        <v>1079</v>
      </c>
      <c r="I906" s="307" t="s">
        <v>7876</v>
      </c>
      <c r="J906" s="307" t="s">
        <v>1088</v>
      </c>
      <c r="K906" s="303" t="s">
        <v>16672</v>
      </c>
      <c r="L906" s="307" t="s">
        <v>1308</v>
      </c>
      <c r="M906" s="307" t="s">
        <v>1079</v>
      </c>
      <c r="N906" s="259" t="s">
        <v>15554</v>
      </c>
      <c r="O906" s="266" t="str">
        <f t="shared" ca="1" si="48"/>
        <v>0 tahun, 2 bulan, 6 hari</v>
      </c>
      <c r="P906" s="331">
        <f t="shared" ca="1" si="49"/>
        <v>67</v>
      </c>
    </row>
    <row r="907" spans="1:16" ht="61.2" x14ac:dyDescent="0.7">
      <c r="A907" s="259">
        <v>906</v>
      </c>
      <c r="B907" s="308" t="s">
        <v>15452</v>
      </c>
      <c r="C907" s="304">
        <v>46237</v>
      </c>
      <c r="D907" s="262" t="s">
        <v>39</v>
      </c>
      <c r="E907" s="309" t="s">
        <v>15555</v>
      </c>
      <c r="F907" s="303"/>
      <c r="G907" s="263"/>
      <c r="H907" s="307" t="s">
        <v>5508</v>
      </c>
      <c r="I907" s="307" t="s">
        <v>5990</v>
      </c>
      <c r="J907" s="307" t="s">
        <v>12603</v>
      </c>
      <c r="K907" s="303" t="s">
        <v>16672</v>
      </c>
      <c r="L907" s="307" t="s">
        <v>1308</v>
      </c>
      <c r="M907" s="307" t="s">
        <v>10515</v>
      </c>
      <c r="N907" s="259" t="s">
        <v>13715</v>
      </c>
      <c r="O907" s="266" t="str">
        <f t="shared" ca="1" si="48"/>
        <v>0 tahun, 2 bulan, 6 hari</v>
      </c>
      <c r="P907" s="331">
        <f t="shared" ca="1" si="49"/>
        <v>67</v>
      </c>
    </row>
    <row r="908" spans="1:16" ht="40.799999999999997" x14ac:dyDescent="0.7">
      <c r="A908" s="259">
        <v>907</v>
      </c>
      <c r="B908" s="308" t="s">
        <v>15453</v>
      </c>
      <c r="C908" s="304">
        <v>46237</v>
      </c>
      <c r="D908" s="262" t="s">
        <v>39</v>
      </c>
      <c r="E908" s="309" t="s">
        <v>15556</v>
      </c>
      <c r="F908" s="303"/>
      <c r="G908" s="263"/>
      <c r="H908" s="307" t="s">
        <v>5508</v>
      </c>
      <c r="I908" s="307" t="s">
        <v>5989</v>
      </c>
      <c r="J908" s="307" t="s">
        <v>12852</v>
      </c>
      <c r="K908" s="303" t="s">
        <v>16672</v>
      </c>
      <c r="L908" s="307" t="s">
        <v>1308</v>
      </c>
      <c r="M908" s="307" t="s">
        <v>11545</v>
      </c>
      <c r="N908" s="259" t="s">
        <v>10488</v>
      </c>
      <c r="O908" s="266" t="str">
        <f t="shared" ca="1" si="48"/>
        <v>0 tahun, 2 bulan, 6 hari</v>
      </c>
      <c r="P908" s="331">
        <f t="shared" ca="1" si="49"/>
        <v>67</v>
      </c>
    </row>
    <row r="909" spans="1:16" ht="40.799999999999997" x14ac:dyDescent="0.7">
      <c r="A909" s="259">
        <v>908</v>
      </c>
      <c r="B909" s="308" t="s">
        <v>15454</v>
      </c>
      <c r="C909" s="304">
        <v>46237</v>
      </c>
      <c r="D909" s="262" t="s">
        <v>39</v>
      </c>
      <c r="E909" s="309" t="s">
        <v>15557</v>
      </c>
      <c r="F909" s="303"/>
      <c r="G909" s="263"/>
      <c r="H909" s="307" t="s">
        <v>5508</v>
      </c>
      <c r="I909" s="307" t="s">
        <v>5989</v>
      </c>
      <c r="J909" s="307" t="s">
        <v>12613</v>
      </c>
      <c r="K909" s="303" t="s">
        <v>16672</v>
      </c>
      <c r="L909" s="307" t="s">
        <v>1308</v>
      </c>
      <c r="M909" s="307" t="s">
        <v>10515</v>
      </c>
      <c r="N909" s="259" t="s">
        <v>13715</v>
      </c>
      <c r="O909" s="266" t="str">
        <f t="shared" ca="1" si="48"/>
        <v>0 tahun, 2 bulan, 6 hari</v>
      </c>
      <c r="P909" s="331">
        <f t="shared" ca="1" si="49"/>
        <v>67</v>
      </c>
    </row>
    <row r="910" spans="1:16" x14ac:dyDescent="0.7">
      <c r="A910" s="259">
        <v>909</v>
      </c>
      <c r="B910" s="308" t="s">
        <v>15455</v>
      </c>
      <c r="C910" s="304">
        <v>46237</v>
      </c>
      <c r="D910" s="262" t="s">
        <v>15558</v>
      </c>
      <c r="E910" s="309" t="s">
        <v>15559</v>
      </c>
      <c r="F910" s="303"/>
      <c r="G910" s="263"/>
      <c r="H910" s="307" t="s">
        <v>5985</v>
      </c>
      <c r="I910" s="307" t="s">
        <v>5985</v>
      </c>
      <c r="J910" s="307" t="s">
        <v>12601</v>
      </c>
      <c r="K910" s="303" t="s">
        <v>16672</v>
      </c>
      <c r="L910" s="307" t="s">
        <v>1308</v>
      </c>
      <c r="M910" s="307"/>
      <c r="N910" s="259"/>
      <c r="O910" s="266" t="str">
        <f t="shared" ca="1" si="48"/>
        <v>0 tahun, 2 bulan, 6 hari</v>
      </c>
      <c r="P910" s="331">
        <f t="shared" ca="1" si="49"/>
        <v>67</v>
      </c>
    </row>
    <row r="911" spans="1:16" ht="40.799999999999997" x14ac:dyDescent="0.7">
      <c r="A911" s="259">
        <v>910</v>
      </c>
      <c r="B911" s="308" t="s">
        <v>15456</v>
      </c>
      <c r="C911" s="304">
        <v>46237</v>
      </c>
      <c r="D911" s="262" t="s">
        <v>39</v>
      </c>
      <c r="E911" s="309" t="s">
        <v>15560</v>
      </c>
      <c r="F911" s="303"/>
      <c r="G911" s="263"/>
      <c r="H911" s="307" t="s">
        <v>5508</v>
      </c>
      <c r="I911" s="307" t="s">
        <v>3200</v>
      </c>
      <c r="J911" s="307" t="s">
        <v>13323</v>
      </c>
      <c r="K911" s="303" t="s">
        <v>16672</v>
      </c>
      <c r="L911" s="307" t="s">
        <v>1308</v>
      </c>
      <c r="M911" s="307" t="s">
        <v>10661</v>
      </c>
      <c r="N911" s="259" t="s">
        <v>3139</v>
      </c>
      <c r="O911" s="266" t="str">
        <f t="shared" ca="1" si="48"/>
        <v>0 tahun, 2 bulan, 6 hari</v>
      </c>
      <c r="P911" s="331">
        <f t="shared" ca="1" si="49"/>
        <v>67</v>
      </c>
    </row>
    <row r="912" spans="1:16" ht="61.2" x14ac:dyDescent="0.7">
      <c r="A912" s="259">
        <v>911</v>
      </c>
      <c r="B912" s="308" t="s">
        <v>15457</v>
      </c>
      <c r="C912" s="304">
        <v>46237</v>
      </c>
      <c r="D912" s="262" t="s">
        <v>39</v>
      </c>
      <c r="E912" s="309" t="s">
        <v>15561</v>
      </c>
      <c r="F912" s="303"/>
      <c r="G912" s="263"/>
      <c r="H912" s="307" t="s">
        <v>5508</v>
      </c>
      <c r="I912" s="307" t="s">
        <v>5989</v>
      </c>
      <c r="J912" s="307" t="s">
        <v>9844</v>
      </c>
      <c r="K912" s="303" t="s">
        <v>16672</v>
      </c>
      <c r="L912" s="307" t="s">
        <v>1308</v>
      </c>
      <c r="M912" s="259" t="s">
        <v>10720</v>
      </c>
      <c r="N912" s="260" t="s">
        <v>1071</v>
      </c>
      <c r="O912" s="266" t="str">
        <f t="shared" ca="1" si="48"/>
        <v>0 tahun, 2 bulan, 6 hari</v>
      </c>
      <c r="P912" s="331">
        <f t="shared" ca="1" si="49"/>
        <v>67</v>
      </c>
    </row>
    <row r="913" spans="1:16" ht="142.80000000000001" x14ac:dyDescent="0.7">
      <c r="A913" s="259">
        <v>912</v>
      </c>
      <c r="B913" s="308" t="s">
        <v>15458</v>
      </c>
      <c r="C913" s="304">
        <v>46237</v>
      </c>
      <c r="D913" s="262" t="s">
        <v>15562</v>
      </c>
      <c r="E913" s="309" t="s">
        <v>10206</v>
      </c>
      <c r="F913" s="303"/>
      <c r="G913" s="263"/>
      <c r="H913" s="307" t="s">
        <v>5508</v>
      </c>
      <c r="I913" s="307" t="s">
        <v>5508</v>
      </c>
      <c r="J913" s="307" t="s">
        <v>1088</v>
      </c>
      <c r="K913" s="303" t="s">
        <v>16672</v>
      </c>
      <c r="L913" s="307" t="s">
        <v>1305</v>
      </c>
      <c r="M913" s="307" t="s">
        <v>1088</v>
      </c>
      <c r="N913" s="259" t="s">
        <v>1089</v>
      </c>
      <c r="O913" s="266" t="str">
        <f t="shared" ca="1" si="48"/>
        <v>0 tahun, 2 bulan, 6 hari</v>
      </c>
      <c r="P913" s="331">
        <f t="shared" ca="1" si="49"/>
        <v>67</v>
      </c>
    </row>
    <row r="914" spans="1:16" x14ac:dyDescent="0.7">
      <c r="A914" s="259">
        <v>913</v>
      </c>
      <c r="B914" s="308" t="s">
        <v>15459</v>
      </c>
      <c r="C914" s="304">
        <v>46237</v>
      </c>
      <c r="D914" s="262" t="s">
        <v>39</v>
      </c>
      <c r="E914" s="309" t="s">
        <v>15563</v>
      </c>
      <c r="F914" s="303"/>
      <c r="G914" s="263"/>
      <c r="H914" s="307" t="s">
        <v>5508</v>
      </c>
      <c r="I914" s="307" t="s">
        <v>3200</v>
      </c>
      <c r="J914" s="307" t="s">
        <v>13323</v>
      </c>
      <c r="K914" s="303" t="s">
        <v>16672</v>
      </c>
      <c r="L914" s="307" t="s">
        <v>1308</v>
      </c>
      <c r="M914" s="307" t="s">
        <v>10661</v>
      </c>
      <c r="N914" s="259" t="s">
        <v>3139</v>
      </c>
      <c r="O914" s="266" t="str">
        <f t="shared" ca="1" si="48"/>
        <v>0 tahun, 2 bulan, 6 hari</v>
      </c>
      <c r="P914" s="331">
        <f t="shared" ca="1" si="49"/>
        <v>67</v>
      </c>
    </row>
    <row r="915" spans="1:16" ht="61.2" x14ac:dyDescent="0.7">
      <c r="A915" s="259">
        <v>914</v>
      </c>
      <c r="B915" s="308" t="s">
        <v>15460</v>
      </c>
      <c r="C915" s="304">
        <v>46238</v>
      </c>
      <c r="D915" s="262" t="s">
        <v>39</v>
      </c>
      <c r="E915" s="309" t="s">
        <v>15564</v>
      </c>
      <c r="F915" s="303"/>
      <c r="G915" s="263" t="s">
        <v>15828</v>
      </c>
      <c r="H915" s="307" t="s">
        <v>5508</v>
      </c>
      <c r="I915" s="307" t="s">
        <v>5990</v>
      </c>
      <c r="J915" s="307" t="s">
        <v>1088</v>
      </c>
      <c r="K915" s="303" t="s">
        <v>16672</v>
      </c>
      <c r="L915" s="307" t="s">
        <v>1308</v>
      </c>
      <c r="M915" s="307" t="s">
        <v>1088</v>
      </c>
      <c r="N915" s="259" t="s">
        <v>14541</v>
      </c>
      <c r="O915" s="266" t="str">
        <f t="shared" ca="1" si="48"/>
        <v>0 tahun, 2 bulan, 5 hari</v>
      </c>
      <c r="P915" s="331">
        <f t="shared" ca="1" si="49"/>
        <v>66</v>
      </c>
    </row>
    <row r="916" spans="1:16" x14ac:dyDescent="0.7">
      <c r="A916" s="259">
        <v>915</v>
      </c>
      <c r="B916" s="308" t="s">
        <v>15461</v>
      </c>
      <c r="C916" s="304">
        <v>46238</v>
      </c>
      <c r="D916" s="262" t="s">
        <v>39</v>
      </c>
      <c r="E916" s="309" t="s">
        <v>15565</v>
      </c>
      <c r="F916" s="303"/>
      <c r="G916" s="263"/>
      <c r="H916" s="307" t="s">
        <v>1079</v>
      </c>
      <c r="I916" s="307" t="s">
        <v>5985</v>
      </c>
      <c r="J916" s="307" t="s">
        <v>12621</v>
      </c>
      <c r="K916" s="303" t="s">
        <v>16672</v>
      </c>
      <c r="L916" s="307" t="s">
        <v>1305</v>
      </c>
      <c r="M916" s="307" t="s">
        <v>1080</v>
      </c>
      <c r="N916" s="259" t="s">
        <v>9788</v>
      </c>
      <c r="O916" s="266" t="str">
        <f t="shared" ca="1" si="48"/>
        <v>0 tahun, 2 bulan, 5 hari</v>
      </c>
      <c r="P916" s="331">
        <f t="shared" ca="1" si="49"/>
        <v>66</v>
      </c>
    </row>
    <row r="917" spans="1:16" x14ac:dyDescent="0.7">
      <c r="A917" s="259">
        <v>916</v>
      </c>
      <c r="B917" s="308" t="s">
        <v>15462</v>
      </c>
      <c r="C917" s="304">
        <v>46238</v>
      </c>
      <c r="D917" s="262" t="s">
        <v>39</v>
      </c>
      <c r="E917" s="309" t="s">
        <v>15566</v>
      </c>
      <c r="F917" s="303"/>
      <c r="G917" s="263"/>
      <c r="H917" s="307" t="s">
        <v>1079</v>
      </c>
      <c r="I917" s="307" t="s">
        <v>5985</v>
      </c>
      <c r="J917" s="307" t="s">
        <v>12621</v>
      </c>
      <c r="K917" s="303" t="s">
        <v>16672</v>
      </c>
      <c r="L917" s="307" t="s">
        <v>1305</v>
      </c>
      <c r="M917" s="307" t="s">
        <v>1080</v>
      </c>
      <c r="N917" s="259" t="s">
        <v>9788</v>
      </c>
      <c r="O917" s="266" t="str">
        <f t="shared" ca="1" si="48"/>
        <v>0 tahun, 2 bulan, 5 hari</v>
      </c>
      <c r="P917" s="331">
        <f t="shared" ca="1" si="49"/>
        <v>66</v>
      </c>
    </row>
    <row r="918" spans="1:16" ht="40.799999999999997" x14ac:dyDescent="0.7">
      <c r="A918" s="259">
        <v>917</v>
      </c>
      <c r="B918" s="308" t="s">
        <v>15463</v>
      </c>
      <c r="C918" s="304">
        <v>46238</v>
      </c>
      <c r="D918" s="262" t="s">
        <v>15567</v>
      </c>
      <c r="E918" s="309" t="s">
        <v>15568</v>
      </c>
      <c r="F918" s="303"/>
      <c r="G918" s="263"/>
      <c r="H918" s="307" t="s">
        <v>5508</v>
      </c>
      <c r="I918" s="307" t="s">
        <v>5508</v>
      </c>
      <c r="J918" s="307" t="s">
        <v>1088</v>
      </c>
      <c r="K918" s="303" t="s">
        <v>16672</v>
      </c>
      <c r="L918" s="307" t="s">
        <v>1305</v>
      </c>
      <c r="M918" s="307" t="s">
        <v>1088</v>
      </c>
      <c r="N918" s="259" t="s">
        <v>1089</v>
      </c>
      <c r="O918" s="266" t="str">
        <f t="shared" ca="1" si="48"/>
        <v>0 tahun, 2 bulan, 5 hari</v>
      </c>
      <c r="P918" s="331">
        <f t="shared" ca="1" si="49"/>
        <v>66</v>
      </c>
    </row>
    <row r="919" spans="1:16" ht="40.799999999999997" x14ac:dyDescent="0.7">
      <c r="A919" s="259">
        <v>918</v>
      </c>
      <c r="B919" s="308" t="s">
        <v>15464</v>
      </c>
      <c r="C919" s="304">
        <v>46238</v>
      </c>
      <c r="D919" s="262" t="s">
        <v>39</v>
      </c>
      <c r="E919" s="309" t="s">
        <v>15569</v>
      </c>
      <c r="F919" s="303"/>
      <c r="G919" s="263"/>
      <c r="H919" s="307" t="s">
        <v>5508</v>
      </c>
      <c r="I919" s="307" t="s">
        <v>5990</v>
      </c>
      <c r="J919" s="307" t="s">
        <v>12614</v>
      </c>
      <c r="K919" s="303" t="s">
        <v>16672</v>
      </c>
      <c r="L919" s="307" t="s">
        <v>1308</v>
      </c>
      <c r="M919" s="307" t="s">
        <v>11545</v>
      </c>
      <c r="N919" s="259" t="s">
        <v>10488</v>
      </c>
      <c r="O919" s="266" t="str">
        <f t="shared" ca="1" si="48"/>
        <v>0 tahun, 2 bulan, 5 hari</v>
      </c>
      <c r="P919" s="331">
        <f t="shared" ca="1" si="49"/>
        <v>66</v>
      </c>
    </row>
    <row r="920" spans="1:16" ht="122.4" x14ac:dyDescent="0.7">
      <c r="A920" s="259">
        <v>919</v>
      </c>
      <c r="B920" s="308" t="s">
        <v>15465</v>
      </c>
      <c r="C920" s="304">
        <v>46238</v>
      </c>
      <c r="D920" s="262" t="s">
        <v>15570</v>
      </c>
      <c r="E920" s="309" t="s">
        <v>15571</v>
      </c>
      <c r="F920" s="303"/>
      <c r="G920" s="263" t="s">
        <v>15829</v>
      </c>
      <c r="H920" s="307" t="s">
        <v>5508</v>
      </c>
      <c r="I920" s="307" t="s">
        <v>5989</v>
      </c>
      <c r="J920" s="307" t="s">
        <v>12614</v>
      </c>
      <c r="K920" s="303" t="s">
        <v>16672</v>
      </c>
      <c r="L920" s="307" t="s">
        <v>1308</v>
      </c>
      <c r="M920" s="307" t="s">
        <v>11545</v>
      </c>
      <c r="N920" s="259" t="s">
        <v>10488</v>
      </c>
      <c r="O920" s="266" t="str">
        <f t="shared" ca="1" si="48"/>
        <v>0 tahun, 2 bulan, 5 hari</v>
      </c>
      <c r="P920" s="331">
        <f t="shared" ca="1" si="49"/>
        <v>66</v>
      </c>
    </row>
    <row r="921" spans="1:16" ht="40.799999999999997" x14ac:dyDescent="0.7">
      <c r="A921" s="259">
        <v>920</v>
      </c>
      <c r="B921" s="308" t="s">
        <v>15466</v>
      </c>
      <c r="C921" s="304">
        <v>46238</v>
      </c>
      <c r="D921" s="262" t="s">
        <v>39</v>
      </c>
      <c r="E921" s="309" t="s">
        <v>15572</v>
      </c>
      <c r="F921" s="303"/>
      <c r="G921" s="263"/>
      <c r="H921" s="307" t="s">
        <v>5508</v>
      </c>
      <c r="I921" s="307" t="s">
        <v>5508</v>
      </c>
      <c r="J921" s="307" t="s">
        <v>12614</v>
      </c>
      <c r="K921" s="303" t="s">
        <v>16672</v>
      </c>
      <c r="L921" s="307" t="s">
        <v>1308</v>
      </c>
      <c r="M921" s="307" t="s">
        <v>10515</v>
      </c>
      <c r="N921" s="259" t="s">
        <v>13715</v>
      </c>
      <c r="O921" s="266" t="str">
        <f t="shared" ca="1" si="48"/>
        <v>0 tahun, 2 bulan, 5 hari</v>
      </c>
      <c r="P921" s="331">
        <f t="shared" ca="1" si="49"/>
        <v>66</v>
      </c>
    </row>
    <row r="922" spans="1:16" ht="40.799999999999997" x14ac:dyDescent="0.7">
      <c r="A922" s="259">
        <v>921</v>
      </c>
      <c r="B922" s="308" t="s">
        <v>15467</v>
      </c>
      <c r="C922" s="304">
        <v>46238</v>
      </c>
      <c r="D922" s="262" t="s">
        <v>39</v>
      </c>
      <c r="E922" s="309" t="s">
        <v>15573</v>
      </c>
      <c r="F922" s="303"/>
      <c r="G922" s="263"/>
      <c r="H922" s="307" t="s">
        <v>5508</v>
      </c>
      <c r="I922" s="307" t="s">
        <v>5508</v>
      </c>
      <c r="J922" s="307" t="s">
        <v>12614</v>
      </c>
      <c r="K922" s="303" t="s">
        <v>16672</v>
      </c>
      <c r="L922" s="307" t="s">
        <v>1308</v>
      </c>
      <c r="M922" s="307" t="s">
        <v>10515</v>
      </c>
      <c r="N922" s="259" t="s">
        <v>13715</v>
      </c>
      <c r="O922" s="266" t="str">
        <f t="shared" ca="1" si="48"/>
        <v>0 tahun, 2 bulan, 5 hari</v>
      </c>
      <c r="P922" s="331">
        <f t="shared" ca="1" si="49"/>
        <v>66</v>
      </c>
    </row>
    <row r="923" spans="1:16" ht="40.799999999999997" x14ac:dyDescent="0.7">
      <c r="A923" s="259">
        <v>922</v>
      </c>
      <c r="B923" s="308" t="s">
        <v>15468</v>
      </c>
      <c r="C923" s="304">
        <v>46238</v>
      </c>
      <c r="D923" s="262" t="s">
        <v>15327</v>
      </c>
      <c r="E923" s="309" t="s">
        <v>15574</v>
      </c>
      <c r="F923" s="303"/>
      <c r="G923" s="263"/>
      <c r="H923" s="307" t="s">
        <v>5508</v>
      </c>
      <c r="I923" s="307" t="s">
        <v>5508</v>
      </c>
      <c r="J923" s="307" t="s">
        <v>12614</v>
      </c>
      <c r="K923" s="303" t="s">
        <v>16672</v>
      </c>
      <c r="L923" s="307" t="s">
        <v>1308</v>
      </c>
      <c r="M923" s="307" t="s">
        <v>10515</v>
      </c>
      <c r="N923" s="259" t="s">
        <v>13715</v>
      </c>
      <c r="O923" s="266" t="str">
        <f t="shared" ca="1" si="48"/>
        <v>0 tahun, 2 bulan, 5 hari</v>
      </c>
      <c r="P923" s="331">
        <f t="shared" ca="1" si="49"/>
        <v>66</v>
      </c>
    </row>
    <row r="924" spans="1:16" ht="61.2" x14ac:dyDescent="0.7">
      <c r="A924" s="259">
        <v>923</v>
      </c>
      <c r="B924" s="308" t="s">
        <v>15469</v>
      </c>
      <c r="C924" s="304">
        <v>46238</v>
      </c>
      <c r="D924" s="262" t="s">
        <v>15575</v>
      </c>
      <c r="E924" s="309" t="s">
        <v>15576</v>
      </c>
      <c r="F924" s="303"/>
      <c r="G924" s="263"/>
      <c r="H924" s="307" t="s">
        <v>5508</v>
      </c>
      <c r="I924" s="307" t="s">
        <v>5508</v>
      </c>
      <c r="J924" s="307" t="s">
        <v>12614</v>
      </c>
      <c r="K924" s="303" t="s">
        <v>16672</v>
      </c>
      <c r="L924" s="307" t="s">
        <v>1305</v>
      </c>
      <c r="M924" s="307" t="s">
        <v>10515</v>
      </c>
      <c r="N924" s="259" t="s">
        <v>15577</v>
      </c>
      <c r="O924" s="266" t="str">
        <f t="shared" ca="1" si="48"/>
        <v>0 tahun, 2 bulan, 5 hari</v>
      </c>
      <c r="P924" s="331">
        <f t="shared" ca="1" si="49"/>
        <v>66</v>
      </c>
    </row>
    <row r="925" spans="1:16" ht="102" x14ac:dyDescent="0.7">
      <c r="A925" s="259">
        <v>924</v>
      </c>
      <c r="B925" s="308" t="s">
        <v>15470</v>
      </c>
      <c r="C925" s="304">
        <v>46238</v>
      </c>
      <c r="D925" s="262" t="s">
        <v>39</v>
      </c>
      <c r="E925" s="309" t="s">
        <v>15578</v>
      </c>
      <c r="F925" s="303"/>
      <c r="G925" s="263" t="s">
        <v>17031</v>
      </c>
      <c r="H925" s="307" t="s">
        <v>5508</v>
      </c>
      <c r="I925" s="307" t="s">
        <v>5989</v>
      </c>
      <c r="J925" s="307" t="s">
        <v>12614</v>
      </c>
      <c r="K925" s="303" t="s">
        <v>16672</v>
      </c>
      <c r="L925" s="307" t="s">
        <v>1184</v>
      </c>
      <c r="M925" s="307" t="s">
        <v>11545</v>
      </c>
      <c r="N925" s="259" t="s">
        <v>11722</v>
      </c>
      <c r="O925" s="266" t="str">
        <f t="shared" ca="1" si="48"/>
        <v>0 tahun, 2 bulan, 5 hari</v>
      </c>
      <c r="P925" s="331">
        <f t="shared" ca="1" si="49"/>
        <v>66</v>
      </c>
    </row>
    <row r="926" spans="1:16" ht="40.799999999999997" x14ac:dyDescent="0.7">
      <c r="A926" s="259">
        <v>925</v>
      </c>
      <c r="B926" s="308" t="s">
        <v>15471</v>
      </c>
      <c r="C926" s="304">
        <v>46238</v>
      </c>
      <c r="D926" s="262" t="s">
        <v>39</v>
      </c>
      <c r="E926" s="309" t="s">
        <v>15579</v>
      </c>
      <c r="F926" s="303"/>
      <c r="G926" s="263"/>
      <c r="H926" s="307" t="s">
        <v>5508</v>
      </c>
      <c r="I926" s="307" t="s">
        <v>5508</v>
      </c>
      <c r="J926" s="307" t="s">
        <v>12614</v>
      </c>
      <c r="K926" s="303" t="s">
        <v>16672</v>
      </c>
      <c r="L926" s="307" t="s">
        <v>1308</v>
      </c>
      <c r="M926" s="307" t="s">
        <v>11545</v>
      </c>
      <c r="N926" s="259" t="s">
        <v>11722</v>
      </c>
      <c r="O926" s="266" t="str">
        <f t="shared" ca="1" si="48"/>
        <v>0 tahun, 2 bulan, 5 hari</v>
      </c>
      <c r="P926" s="331">
        <f t="shared" ca="1" si="49"/>
        <v>66</v>
      </c>
    </row>
    <row r="927" spans="1:16" ht="40.799999999999997" x14ac:dyDescent="0.7">
      <c r="A927" s="259">
        <v>926</v>
      </c>
      <c r="B927" s="308" t="s">
        <v>15472</v>
      </c>
      <c r="C927" s="304">
        <v>46238</v>
      </c>
      <c r="D927" s="262" t="s">
        <v>39</v>
      </c>
      <c r="E927" s="309" t="s">
        <v>15580</v>
      </c>
      <c r="F927" s="303"/>
      <c r="G927" s="263"/>
      <c r="H927" s="326" t="s">
        <v>5508</v>
      </c>
      <c r="I927" s="307" t="s">
        <v>5990</v>
      </c>
      <c r="J927" s="307" t="s">
        <v>12614</v>
      </c>
      <c r="K927" s="303" t="s">
        <v>16672</v>
      </c>
      <c r="L927" s="307" t="s">
        <v>1308</v>
      </c>
      <c r="M927" s="307" t="s">
        <v>11545</v>
      </c>
      <c r="N927" s="259" t="s">
        <v>13350</v>
      </c>
      <c r="O927" s="266" t="str">
        <f t="shared" ca="1" si="48"/>
        <v>0 tahun, 2 bulan, 5 hari</v>
      </c>
      <c r="P927" s="331">
        <f t="shared" ca="1" si="49"/>
        <v>66</v>
      </c>
    </row>
    <row r="928" spans="1:16" ht="122.4" x14ac:dyDescent="0.7">
      <c r="A928" s="259">
        <v>927</v>
      </c>
      <c r="B928" s="308" t="s">
        <v>15473</v>
      </c>
      <c r="C928" s="304">
        <v>46238</v>
      </c>
      <c r="D928" s="262" t="s">
        <v>39</v>
      </c>
      <c r="E928" s="309" t="s">
        <v>15581</v>
      </c>
      <c r="F928" s="303"/>
      <c r="G928" s="263" t="s">
        <v>17032</v>
      </c>
      <c r="H928" s="326" t="s">
        <v>5508</v>
      </c>
      <c r="I928" s="307" t="s">
        <v>5990</v>
      </c>
      <c r="J928" s="307" t="s">
        <v>12614</v>
      </c>
      <c r="K928" s="303" t="s">
        <v>16672</v>
      </c>
      <c r="L928" s="307" t="s">
        <v>1184</v>
      </c>
      <c r="M928" s="307" t="s">
        <v>11545</v>
      </c>
      <c r="N928" s="259" t="s">
        <v>13350</v>
      </c>
      <c r="O928" s="266" t="str">
        <f t="shared" ca="1" si="48"/>
        <v>0 tahun, 2 bulan, 5 hari</v>
      </c>
      <c r="P928" s="331">
        <f t="shared" ca="1" si="49"/>
        <v>66</v>
      </c>
    </row>
    <row r="929" spans="1:16" ht="61.2" x14ac:dyDescent="0.7">
      <c r="A929" s="259">
        <v>928</v>
      </c>
      <c r="B929" s="308" t="s">
        <v>15474</v>
      </c>
      <c r="C929" s="304">
        <v>46238</v>
      </c>
      <c r="D929" s="262" t="s">
        <v>39</v>
      </c>
      <c r="E929" s="309" t="s">
        <v>15582</v>
      </c>
      <c r="F929" s="303"/>
      <c r="G929" s="263"/>
      <c r="H929" s="307" t="s">
        <v>5508</v>
      </c>
      <c r="I929" s="307" t="s">
        <v>5989</v>
      </c>
      <c r="J929" s="307" t="s">
        <v>9844</v>
      </c>
      <c r="K929" s="303" t="s">
        <v>16672</v>
      </c>
      <c r="L929" s="307" t="s">
        <v>1308</v>
      </c>
      <c r="M929" s="259" t="s">
        <v>10720</v>
      </c>
      <c r="N929" s="260" t="s">
        <v>1071</v>
      </c>
      <c r="O929" s="266" t="str">
        <f t="shared" ca="1" si="48"/>
        <v>0 tahun, 2 bulan, 5 hari</v>
      </c>
      <c r="P929" s="331">
        <f t="shared" ca="1" si="49"/>
        <v>66</v>
      </c>
    </row>
    <row r="930" spans="1:16" ht="40.799999999999997" x14ac:dyDescent="0.7">
      <c r="A930" s="259">
        <v>929</v>
      </c>
      <c r="B930" s="308" t="s">
        <v>15475</v>
      </c>
      <c r="C930" s="304">
        <v>46239</v>
      </c>
      <c r="D930" s="262" t="s">
        <v>39</v>
      </c>
      <c r="E930" s="309" t="s">
        <v>15583</v>
      </c>
      <c r="F930" s="303"/>
      <c r="G930" s="263"/>
      <c r="H930" s="307" t="s">
        <v>5508</v>
      </c>
      <c r="I930" s="307" t="s">
        <v>5508</v>
      </c>
      <c r="J930" s="307" t="s">
        <v>12603</v>
      </c>
      <c r="K930" s="303" t="s">
        <v>16672</v>
      </c>
      <c r="L930" s="307" t="s">
        <v>1308</v>
      </c>
      <c r="M930" s="307" t="s">
        <v>11545</v>
      </c>
      <c r="N930" s="259" t="s">
        <v>10488</v>
      </c>
      <c r="O930" s="266" t="str">
        <f t="shared" ca="1" si="48"/>
        <v>0 tahun, 2 bulan, 4 hari</v>
      </c>
      <c r="P930" s="331">
        <f t="shared" ca="1" si="49"/>
        <v>65</v>
      </c>
    </row>
    <row r="931" spans="1:16" ht="40.799999999999997" x14ac:dyDescent="0.7">
      <c r="A931" s="259">
        <v>930</v>
      </c>
      <c r="B931" s="308" t="s">
        <v>15476</v>
      </c>
      <c r="C931" s="304">
        <v>46239</v>
      </c>
      <c r="D931" s="262" t="s">
        <v>6928</v>
      </c>
      <c r="E931" s="309" t="s">
        <v>15584</v>
      </c>
      <c r="F931" s="303"/>
      <c r="G931" s="263"/>
      <c r="H931" s="307" t="s">
        <v>5508</v>
      </c>
      <c r="I931" s="307" t="s">
        <v>5985</v>
      </c>
      <c r="J931" s="307" t="s">
        <v>12621</v>
      </c>
      <c r="K931" s="303" t="s">
        <v>16672</v>
      </c>
      <c r="L931" s="307" t="s">
        <v>1308</v>
      </c>
      <c r="M931" s="307" t="s">
        <v>1072</v>
      </c>
      <c r="N931" s="259" t="s">
        <v>1191</v>
      </c>
      <c r="O931" s="266" t="str">
        <f t="shared" ca="1" si="48"/>
        <v>0 tahun, 2 bulan, 4 hari</v>
      </c>
      <c r="P931" s="331">
        <f t="shared" ca="1" si="49"/>
        <v>65</v>
      </c>
    </row>
    <row r="932" spans="1:16" ht="40.799999999999997" x14ac:dyDescent="0.7">
      <c r="A932" s="259">
        <v>931</v>
      </c>
      <c r="B932" s="308" t="s">
        <v>15477</v>
      </c>
      <c r="C932" s="304">
        <v>46239</v>
      </c>
      <c r="D932" s="262" t="s">
        <v>39</v>
      </c>
      <c r="E932" s="309" t="s">
        <v>15585</v>
      </c>
      <c r="F932" s="303"/>
      <c r="G932" s="263" t="s">
        <v>15842</v>
      </c>
      <c r="H932" s="307" t="s">
        <v>5508</v>
      </c>
      <c r="I932" s="307" t="s">
        <v>5989</v>
      </c>
      <c r="J932" s="307" t="s">
        <v>12852</v>
      </c>
      <c r="K932" s="303" t="s">
        <v>16672</v>
      </c>
      <c r="L932" s="307" t="s">
        <v>1308</v>
      </c>
      <c r="M932" s="307" t="s">
        <v>10300</v>
      </c>
      <c r="N932" s="259" t="s">
        <v>12900</v>
      </c>
      <c r="O932" s="266" t="str">
        <f t="shared" ca="1" si="48"/>
        <v>0 tahun, 2 bulan, 4 hari</v>
      </c>
      <c r="P932" s="331">
        <f t="shared" ca="1" si="49"/>
        <v>65</v>
      </c>
    </row>
    <row r="933" spans="1:16" ht="40.799999999999997" x14ac:dyDescent="0.7">
      <c r="A933" s="259">
        <v>932</v>
      </c>
      <c r="B933" s="308" t="s">
        <v>15478</v>
      </c>
      <c r="C933" s="304">
        <v>46239</v>
      </c>
      <c r="D933" s="262" t="s">
        <v>15586</v>
      </c>
      <c r="E933" s="309" t="s">
        <v>14602</v>
      </c>
      <c r="F933" s="303"/>
      <c r="G933" s="263"/>
      <c r="H933" s="307" t="s">
        <v>5985</v>
      </c>
      <c r="I933" s="307" t="s">
        <v>5985</v>
      </c>
      <c r="J933" s="307" t="s">
        <v>12621</v>
      </c>
      <c r="K933" s="303" t="s">
        <v>16672</v>
      </c>
      <c r="L933" s="307" t="s">
        <v>1308</v>
      </c>
      <c r="M933" s="307" t="s">
        <v>1072</v>
      </c>
      <c r="N933" s="259" t="s">
        <v>1191</v>
      </c>
      <c r="O933" s="266" t="str">
        <f t="shared" ca="1" si="48"/>
        <v>0 tahun, 2 bulan, 4 hari</v>
      </c>
      <c r="P933" s="331">
        <f t="shared" ca="1" si="49"/>
        <v>65</v>
      </c>
    </row>
    <row r="934" spans="1:16" ht="40.799999999999997" x14ac:dyDescent="0.7">
      <c r="A934" s="259">
        <v>933</v>
      </c>
      <c r="B934" s="308" t="s">
        <v>15479</v>
      </c>
      <c r="C934" s="304">
        <v>46239</v>
      </c>
      <c r="D934" s="262" t="s">
        <v>39</v>
      </c>
      <c r="E934" s="309" t="s">
        <v>15587</v>
      </c>
      <c r="F934" s="303"/>
      <c r="G934" s="263"/>
      <c r="H934" s="307" t="s">
        <v>5508</v>
      </c>
      <c r="I934" s="307" t="s">
        <v>5989</v>
      </c>
      <c r="J934" s="307" t="s">
        <v>9844</v>
      </c>
      <c r="K934" s="303" t="s">
        <v>16672</v>
      </c>
      <c r="L934" s="307" t="s">
        <v>1305</v>
      </c>
      <c r="M934" s="307" t="s">
        <v>10720</v>
      </c>
      <c r="N934" s="259" t="s">
        <v>1071</v>
      </c>
      <c r="O934" s="266" t="str">
        <f t="shared" ca="1" si="48"/>
        <v>0 tahun, 2 bulan, 4 hari</v>
      </c>
      <c r="P934" s="331">
        <f t="shared" ca="1" si="49"/>
        <v>65</v>
      </c>
    </row>
    <row r="935" spans="1:16" ht="102" x14ac:dyDescent="0.7">
      <c r="A935" s="259">
        <v>934</v>
      </c>
      <c r="B935" s="308" t="s">
        <v>15480</v>
      </c>
      <c r="C935" s="304">
        <v>46239</v>
      </c>
      <c r="D935" s="262" t="s">
        <v>39</v>
      </c>
      <c r="E935" s="309" t="s">
        <v>15588</v>
      </c>
      <c r="F935" s="303"/>
      <c r="G935" s="263" t="s">
        <v>17033</v>
      </c>
      <c r="H935" s="307" t="s">
        <v>5508</v>
      </c>
      <c r="I935" s="307" t="s">
        <v>7640</v>
      </c>
      <c r="J935" s="307" t="s">
        <v>12614</v>
      </c>
      <c r="K935" s="303" t="s">
        <v>16672</v>
      </c>
      <c r="L935" s="307" t="s">
        <v>1184</v>
      </c>
      <c r="M935" s="307" t="s">
        <v>10515</v>
      </c>
      <c r="N935" s="259" t="s">
        <v>15577</v>
      </c>
      <c r="O935" s="266" t="str">
        <f t="shared" ca="1" si="48"/>
        <v>0 tahun, 2 bulan, 4 hari</v>
      </c>
      <c r="P935" s="331">
        <f t="shared" ca="1" si="49"/>
        <v>65</v>
      </c>
    </row>
    <row r="936" spans="1:16" ht="102" x14ac:dyDescent="0.7">
      <c r="A936" s="259">
        <v>935</v>
      </c>
      <c r="B936" s="308" t="s">
        <v>15481</v>
      </c>
      <c r="C936" s="304">
        <v>46239</v>
      </c>
      <c r="D936" s="262" t="s">
        <v>39</v>
      </c>
      <c r="E936" s="309" t="s">
        <v>15589</v>
      </c>
      <c r="F936" s="303"/>
      <c r="G936" s="263" t="s">
        <v>17034</v>
      </c>
      <c r="H936" s="307" t="s">
        <v>5508</v>
      </c>
      <c r="I936" s="307" t="s">
        <v>5990</v>
      </c>
      <c r="J936" s="307" t="s">
        <v>12614</v>
      </c>
      <c r="K936" s="303" t="s">
        <v>16672</v>
      </c>
      <c r="L936" s="307" t="s">
        <v>1184</v>
      </c>
      <c r="M936" s="307" t="s">
        <v>10515</v>
      </c>
      <c r="N936" s="259" t="s">
        <v>13715</v>
      </c>
      <c r="O936" s="266" t="str">
        <f t="shared" ca="1" si="48"/>
        <v>0 tahun, 2 bulan, 4 hari</v>
      </c>
      <c r="P936" s="331">
        <f t="shared" ca="1" si="49"/>
        <v>65</v>
      </c>
    </row>
    <row r="937" spans="1:16" ht="40.799999999999997" x14ac:dyDescent="0.7">
      <c r="A937" s="259">
        <v>936</v>
      </c>
      <c r="B937" s="308" t="s">
        <v>15482</v>
      </c>
      <c r="C937" s="304">
        <v>46239</v>
      </c>
      <c r="D937" s="262" t="s">
        <v>39</v>
      </c>
      <c r="E937" s="309" t="s">
        <v>15590</v>
      </c>
      <c r="F937" s="303"/>
      <c r="G937" s="263"/>
      <c r="H937" s="307" t="s">
        <v>1079</v>
      </c>
      <c r="I937" s="307" t="s">
        <v>7715</v>
      </c>
      <c r="J937" s="307" t="s">
        <v>12608</v>
      </c>
      <c r="K937" s="303" t="s">
        <v>16672</v>
      </c>
      <c r="L937" s="307" t="s">
        <v>1308</v>
      </c>
      <c r="M937" s="307" t="s">
        <v>8054</v>
      </c>
      <c r="N937" s="259" t="s">
        <v>13423</v>
      </c>
      <c r="O937" s="266" t="str">
        <f t="shared" ca="1" si="48"/>
        <v>0 tahun, 2 bulan, 4 hari</v>
      </c>
      <c r="P937" s="331">
        <f t="shared" ca="1" si="49"/>
        <v>65</v>
      </c>
    </row>
    <row r="938" spans="1:16" ht="40.799999999999997" x14ac:dyDescent="0.7">
      <c r="A938" s="259">
        <v>937</v>
      </c>
      <c r="B938" s="308" t="s">
        <v>15483</v>
      </c>
      <c r="C938" s="304">
        <v>46239</v>
      </c>
      <c r="D938" s="262" t="s">
        <v>39</v>
      </c>
      <c r="E938" s="309" t="s">
        <v>15591</v>
      </c>
      <c r="F938" s="303"/>
      <c r="G938" s="263"/>
      <c r="H938" s="307" t="s">
        <v>1079</v>
      </c>
      <c r="I938" s="307" t="s">
        <v>7715</v>
      </c>
      <c r="J938" s="307" t="s">
        <v>12608</v>
      </c>
      <c r="K938" s="303" t="s">
        <v>16672</v>
      </c>
      <c r="L938" s="307" t="s">
        <v>1308</v>
      </c>
      <c r="M938" s="307" t="s">
        <v>15592</v>
      </c>
      <c r="N938" s="259" t="s">
        <v>5499</v>
      </c>
      <c r="O938" s="266" t="str">
        <f t="shared" ca="1" si="48"/>
        <v>0 tahun, 2 bulan, 4 hari</v>
      </c>
      <c r="P938" s="331">
        <f t="shared" ca="1" si="49"/>
        <v>65</v>
      </c>
    </row>
    <row r="939" spans="1:16" ht="61.2" x14ac:dyDescent="0.7">
      <c r="A939" s="259">
        <v>938</v>
      </c>
      <c r="B939" s="308" t="s">
        <v>15484</v>
      </c>
      <c r="C939" s="304">
        <v>46239</v>
      </c>
      <c r="D939" s="262" t="s">
        <v>39</v>
      </c>
      <c r="E939" s="309" t="s">
        <v>15593</v>
      </c>
      <c r="F939" s="303"/>
      <c r="G939" s="263"/>
      <c r="H939" s="307" t="s">
        <v>5508</v>
      </c>
      <c r="I939" s="307" t="s">
        <v>5989</v>
      </c>
      <c r="J939" s="307" t="s">
        <v>9844</v>
      </c>
      <c r="K939" s="303" t="s">
        <v>16672</v>
      </c>
      <c r="L939" s="307" t="s">
        <v>1308</v>
      </c>
      <c r="M939" s="259" t="s">
        <v>10720</v>
      </c>
      <c r="N939" s="260" t="s">
        <v>1071</v>
      </c>
      <c r="O939" s="266" t="str">
        <f t="shared" ca="1" si="48"/>
        <v>0 tahun, 2 bulan, 4 hari</v>
      </c>
      <c r="P939" s="331">
        <f t="shared" ca="1" si="49"/>
        <v>65</v>
      </c>
    </row>
    <row r="940" spans="1:16" ht="61.2" x14ac:dyDescent="0.7">
      <c r="A940" s="259">
        <v>939</v>
      </c>
      <c r="B940" s="308" t="s">
        <v>15485</v>
      </c>
      <c r="C940" s="304">
        <v>46240</v>
      </c>
      <c r="D940" s="262" t="s">
        <v>39</v>
      </c>
      <c r="E940" s="309" t="s">
        <v>15594</v>
      </c>
      <c r="F940" s="303"/>
      <c r="G940" s="263" t="s">
        <v>15830</v>
      </c>
      <c r="H940" s="307" t="s">
        <v>5508</v>
      </c>
      <c r="I940" s="307" t="s">
        <v>3199</v>
      </c>
      <c r="J940" s="307" t="s">
        <v>12608</v>
      </c>
      <c r="K940" s="303" t="s">
        <v>16672</v>
      </c>
      <c r="L940" s="307" t="s">
        <v>1308</v>
      </c>
      <c r="M940" s="307" t="s">
        <v>10661</v>
      </c>
      <c r="N940" s="259" t="s">
        <v>15552</v>
      </c>
      <c r="O940" s="266" t="str">
        <f t="shared" ca="1" si="48"/>
        <v>0 tahun, 2 bulan, 3 hari</v>
      </c>
      <c r="P940" s="331">
        <f t="shared" ca="1" si="49"/>
        <v>64</v>
      </c>
    </row>
    <row r="941" spans="1:16" ht="61.2" x14ac:dyDescent="0.7">
      <c r="A941" s="259">
        <v>940</v>
      </c>
      <c r="B941" s="308" t="s">
        <v>15486</v>
      </c>
      <c r="C941" s="304">
        <v>46240</v>
      </c>
      <c r="D941" s="262" t="s">
        <v>39</v>
      </c>
      <c r="E941" s="309" t="s">
        <v>15595</v>
      </c>
      <c r="F941" s="303"/>
      <c r="G941" s="263" t="s">
        <v>16055</v>
      </c>
      <c r="H941" s="307" t="s">
        <v>5508</v>
      </c>
      <c r="I941" s="307" t="s">
        <v>7640</v>
      </c>
      <c r="J941" s="307" t="s">
        <v>1088</v>
      </c>
      <c r="K941" s="303" t="s">
        <v>16672</v>
      </c>
      <c r="L941" s="307" t="s">
        <v>1308</v>
      </c>
      <c r="M941" s="307" t="s">
        <v>13303</v>
      </c>
      <c r="N941" s="259" t="s">
        <v>15596</v>
      </c>
      <c r="O941" s="266" t="str">
        <f t="shared" ca="1" si="48"/>
        <v>0 tahun, 2 bulan, 3 hari</v>
      </c>
      <c r="P941" s="331">
        <f t="shared" ca="1" si="49"/>
        <v>64</v>
      </c>
    </row>
    <row r="942" spans="1:16" ht="306" x14ac:dyDescent="0.7">
      <c r="A942" s="259">
        <v>941</v>
      </c>
      <c r="B942" s="308" t="s">
        <v>15487</v>
      </c>
      <c r="C942" s="304">
        <v>46240</v>
      </c>
      <c r="D942" s="262" t="s">
        <v>39</v>
      </c>
      <c r="E942" s="309" t="s">
        <v>15597</v>
      </c>
      <c r="F942" s="303"/>
      <c r="G942" s="263" t="s">
        <v>16059</v>
      </c>
      <c r="H942" s="307" t="s">
        <v>5508</v>
      </c>
      <c r="I942" s="307" t="s">
        <v>3191</v>
      </c>
      <c r="J942" s="307" t="s">
        <v>1088</v>
      </c>
      <c r="K942" s="303" t="s">
        <v>16672</v>
      </c>
      <c r="L942" s="307" t="s">
        <v>1308</v>
      </c>
      <c r="M942" s="307" t="s">
        <v>1088</v>
      </c>
      <c r="N942" s="259" t="s">
        <v>14541</v>
      </c>
      <c r="O942" s="266" t="str">
        <f t="shared" ca="1" si="48"/>
        <v>0 tahun, 2 bulan, 3 hari</v>
      </c>
      <c r="P942" s="331">
        <f t="shared" ca="1" si="49"/>
        <v>64</v>
      </c>
    </row>
    <row r="943" spans="1:16" ht="61.2" x14ac:dyDescent="0.7">
      <c r="A943" s="259">
        <v>942</v>
      </c>
      <c r="B943" s="308" t="s">
        <v>15488</v>
      </c>
      <c r="C943" s="304">
        <v>46240</v>
      </c>
      <c r="D943" s="262" t="s">
        <v>39</v>
      </c>
      <c r="E943" s="309" t="s">
        <v>15598</v>
      </c>
      <c r="F943" s="303"/>
      <c r="G943" s="263" t="s">
        <v>17035</v>
      </c>
      <c r="H943" s="307" t="s">
        <v>1079</v>
      </c>
      <c r="I943" s="307" t="s">
        <v>5508</v>
      </c>
      <c r="J943" s="307" t="s">
        <v>12613</v>
      </c>
      <c r="K943" s="303" t="s">
        <v>16672</v>
      </c>
      <c r="L943" s="307" t="s">
        <v>1308</v>
      </c>
      <c r="M943" s="307" t="s">
        <v>1175</v>
      </c>
      <c r="N943" s="259" t="s">
        <v>1176</v>
      </c>
      <c r="O943" s="266" t="str">
        <f t="shared" ca="1" si="48"/>
        <v>0 tahun, 2 bulan, 3 hari</v>
      </c>
      <c r="P943" s="331">
        <f t="shared" ca="1" si="49"/>
        <v>64</v>
      </c>
    </row>
    <row r="944" spans="1:16" ht="40.799999999999997" x14ac:dyDescent="0.7">
      <c r="A944" s="259">
        <v>943</v>
      </c>
      <c r="B944" s="308" t="s">
        <v>15489</v>
      </c>
      <c r="C944" s="304">
        <v>46240</v>
      </c>
      <c r="D944" s="262" t="s">
        <v>6928</v>
      </c>
      <c r="E944" s="309" t="s">
        <v>15573</v>
      </c>
      <c r="F944" s="303"/>
      <c r="G944" s="263"/>
      <c r="H944" s="307" t="s">
        <v>5508</v>
      </c>
      <c r="I944" s="307" t="s">
        <v>5508</v>
      </c>
      <c r="J944" s="307" t="s">
        <v>1088</v>
      </c>
      <c r="K944" s="303" t="s">
        <v>16672</v>
      </c>
      <c r="L944" s="307" t="s">
        <v>1308</v>
      </c>
      <c r="M944" s="307" t="s">
        <v>12913</v>
      </c>
      <c r="N944" s="259" t="s">
        <v>13715</v>
      </c>
      <c r="O944" s="266" t="str">
        <f t="shared" ca="1" si="48"/>
        <v>0 tahun, 2 bulan, 3 hari</v>
      </c>
      <c r="P944" s="331">
        <f t="shared" ca="1" si="49"/>
        <v>64</v>
      </c>
    </row>
    <row r="945" spans="1:16" ht="61.2" x14ac:dyDescent="0.7">
      <c r="A945" s="259">
        <v>944</v>
      </c>
      <c r="B945" s="308" t="s">
        <v>15490</v>
      </c>
      <c r="C945" s="304">
        <v>46240</v>
      </c>
      <c r="D945" s="262" t="s">
        <v>39</v>
      </c>
      <c r="E945" s="309" t="s">
        <v>15599</v>
      </c>
      <c r="F945" s="303"/>
      <c r="G945" s="263"/>
      <c r="H945" s="307" t="s">
        <v>5508</v>
      </c>
      <c r="I945" s="307" t="s">
        <v>5989</v>
      </c>
      <c r="J945" s="307" t="s">
        <v>9844</v>
      </c>
      <c r="K945" s="303" t="s">
        <v>16672</v>
      </c>
      <c r="L945" s="307" t="s">
        <v>1308</v>
      </c>
      <c r="M945" s="259" t="s">
        <v>10720</v>
      </c>
      <c r="N945" s="260" t="s">
        <v>1071</v>
      </c>
      <c r="O945" s="266" t="str">
        <f t="shared" ca="1" si="48"/>
        <v>0 tahun, 2 bulan, 3 hari</v>
      </c>
      <c r="P945" s="331">
        <f t="shared" ca="1" si="49"/>
        <v>64</v>
      </c>
    </row>
    <row r="946" spans="1:16" ht="61.2" x14ac:dyDescent="0.7">
      <c r="A946" s="259">
        <v>945</v>
      </c>
      <c r="B946" s="308" t="s">
        <v>15491</v>
      </c>
      <c r="C946" s="304">
        <v>46241</v>
      </c>
      <c r="D946" s="262" t="s">
        <v>39</v>
      </c>
      <c r="E946" s="309" t="s">
        <v>15600</v>
      </c>
      <c r="F946" s="303"/>
      <c r="G946" s="263"/>
      <c r="H946" s="307" t="s">
        <v>1079</v>
      </c>
      <c r="I946" s="307" t="s">
        <v>7756</v>
      </c>
      <c r="J946" s="307" t="s">
        <v>12603</v>
      </c>
      <c r="K946" s="303" t="s">
        <v>16672</v>
      </c>
      <c r="L946" s="307" t="s">
        <v>1305</v>
      </c>
      <c r="M946" s="307" t="s">
        <v>1168</v>
      </c>
      <c r="N946" s="259" t="s">
        <v>4425</v>
      </c>
      <c r="O946" s="266" t="str">
        <f t="shared" ca="1" si="48"/>
        <v>0 tahun, 2 bulan, 2 hari</v>
      </c>
      <c r="P946" s="331">
        <f t="shared" ca="1" si="49"/>
        <v>63</v>
      </c>
    </row>
    <row r="947" spans="1:16" ht="409.6" x14ac:dyDescent="0.7">
      <c r="A947" s="259">
        <v>946</v>
      </c>
      <c r="B947" s="308" t="s">
        <v>15492</v>
      </c>
      <c r="C947" s="304">
        <v>46241</v>
      </c>
      <c r="D947" s="262" t="s">
        <v>39</v>
      </c>
      <c r="E947" s="309" t="s">
        <v>15601</v>
      </c>
      <c r="F947" s="303"/>
      <c r="G947" s="263" t="s">
        <v>17036</v>
      </c>
      <c r="H947" s="307" t="s">
        <v>5508</v>
      </c>
      <c r="I947" s="307" t="s">
        <v>5508</v>
      </c>
      <c r="J947" s="307" t="s">
        <v>12613</v>
      </c>
      <c r="K947" s="303" t="s">
        <v>16672</v>
      </c>
      <c r="L947" s="307" t="s">
        <v>1184</v>
      </c>
      <c r="M947" s="307" t="s">
        <v>1175</v>
      </c>
      <c r="N947" s="259" t="s">
        <v>7484</v>
      </c>
      <c r="O947" s="266" t="str">
        <f t="shared" ca="1" si="48"/>
        <v>0 tahun, 2 bulan, 2 hari</v>
      </c>
      <c r="P947" s="331">
        <f t="shared" ca="1" si="49"/>
        <v>63</v>
      </c>
    </row>
    <row r="948" spans="1:16" ht="40.799999999999997" x14ac:dyDescent="0.7">
      <c r="A948" s="259">
        <v>947</v>
      </c>
      <c r="B948" s="308" t="s">
        <v>15493</v>
      </c>
      <c r="C948" s="304">
        <v>46241</v>
      </c>
      <c r="D948" s="262" t="s">
        <v>15602</v>
      </c>
      <c r="E948" s="309" t="s">
        <v>15603</v>
      </c>
      <c r="F948" s="303"/>
      <c r="G948" s="263"/>
      <c r="H948" s="307" t="s">
        <v>5508</v>
      </c>
      <c r="I948" s="307" t="s">
        <v>5985</v>
      </c>
      <c r="J948" s="307" t="s">
        <v>12603</v>
      </c>
      <c r="K948" s="303" t="s">
        <v>16672</v>
      </c>
      <c r="L948" s="307" t="s">
        <v>1308</v>
      </c>
      <c r="M948" s="307" t="s">
        <v>1195</v>
      </c>
      <c r="N948" s="259" t="s">
        <v>4174</v>
      </c>
      <c r="O948" s="266" t="str">
        <f t="shared" ca="1" si="48"/>
        <v>0 tahun, 2 bulan, 2 hari</v>
      </c>
      <c r="P948" s="331">
        <f t="shared" ca="1" si="49"/>
        <v>63</v>
      </c>
    </row>
    <row r="949" spans="1:16" ht="40.799999999999997" x14ac:dyDescent="0.7">
      <c r="A949" s="259">
        <v>948</v>
      </c>
      <c r="B949" s="308" t="s">
        <v>15494</v>
      </c>
      <c r="C949" s="304">
        <v>46241</v>
      </c>
      <c r="D949" s="262" t="s">
        <v>15604</v>
      </c>
      <c r="E949" s="309" t="s">
        <v>15603</v>
      </c>
      <c r="F949" s="303"/>
      <c r="G949" s="263"/>
      <c r="H949" s="307" t="s">
        <v>5508</v>
      </c>
      <c r="I949" s="307" t="s">
        <v>5985</v>
      </c>
      <c r="J949" s="307" t="s">
        <v>12603</v>
      </c>
      <c r="K949" s="303" t="s">
        <v>16672</v>
      </c>
      <c r="L949" s="307" t="s">
        <v>1308</v>
      </c>
      <c r="M949" s="307" t="s">
        <v>1195</v>
      </c>
      <c r="N949" s="259" t="s">
        <v>4174</v>
      </c>
      <c r="O949" s="266" t="str">
        <f t="shared" ca="1" si="48"/>
        <v>0 tahun, 2 bulan, 2 hari</v>
      </c>
      <c r="P949" s="331">
        <f t="shared" ca="1" si="49"/>
        <v>63</v>
      </c>
    </row>
    <row r="950" spans="1:16" ht="61.2" x14ac:dyDescent="0.7">
      <c r="A950" s="259">
        <v>949</v>
      </c>
      <c r="B950" s="308" t="s">
        <v>15495</v>
      </c>
      <c r="C950" s="304">
        <v>46241</v>
      </c>
      <c r="D950" s="262" t="s">
        <v>15605</v>
      </c>
      <c r="E950" s="309" t="s">
        <v>15603</v>
      </c>
      <c r="F950" s="303"/>
      <c r="G950" s="263"/>
      <c r="H950" s="307" t="s">
        <v>5508</v>
      </c>
      <c r="I950" s="307" t="s">
        <v>5985</v>
      </c>
      <c r="J950" s="307" t="s">
        <v>12603</v>
      </c>
      <c r="K950" s="303" t="s">
        <v>16672</v>
      </c>
      <c r="L950" s="307" t="s">
        <v>1308</v>
      </c>
      <c r="M950" s="307" t="s">
        <v>1195</v>
      </c>
      <c r="N950" s="259" t="s">
        <v>4174</v>
      </c>
      <c r="O950" s="266" t="str">
        <f t="shared" ca="1" si="48"/>
        <v>0 tahun, 2 bulan, 2 hari</v>
      </c>
      <c r="P950" s="331">
        <f t="shared" ca="1" si="49"/>
        <v>63</v>
      </c>
    </row>
    <row r="951" spans="1:16" ht="40.799999999999997" x14ac:dyDescent="0.7">
      <c r="A951" s="259">
        <v>950</v>
      </c>
      <c r="B951" s="308" t="s">
        <v>15496</v>
      </c>
      <c r="C951" s="304">
        <v>46241</v>
      </c>
      <c r="D951" s="262" t="s">
        <v>39</v>
      </c>
      <c r="E951" s="309" t="s">
        <v>15606</v>
      </c>
      <c r="F951" s="303"/>
      <c r="G951" s="263"/>
      <c r="H951" s="307" t="s">
        <v>5508</v>
      </c>
      <c r="I951" s="307" t="s">
        <v>5508</v>
      </c>
      <c r="J951" s="307" t="s">
        <v>12614</v>
      </c>
      <c r="K951" s="303" t="s">
        <v>16672</v>
      </c>
      <c r="L951" s="307" t="s">
        <v>1308</v>
      </c>
      <c r="M951" s="307" t="s">
        <v>11545</v>
      </c>
      <c r="N951" s="259" t="s">
        <v>10488</v>
      </c>
      <c r="O951" s="266" t="str">
        <f t="shared" ca="1" si="48"/>
        <v>0 tahun, 2 bulan, 2 hari</v>
      </c>
      <c r="P951" s="331">
        <f t="shared" ca="1" si="49"/>
        <v>63</v>
      </c>
    </row>
    <row r="952" spans="1:16" ht="61.2" x14ac:dyDescent="0.7">
      <c r="A952" s="259">
        <v>951</v>
      </c>
      <c r="B952" s="308" t="s">
        <v>15497</v>
      </c>
      <c r="C952" s="304">
        <v>46241</v>
      </c>
      <c r="D952" s="262" t="s">
        <v>39</v>
      </c>
      <c r="E952" s="309" t="s">
        <v>15607</v>
      </c>
      <c r="F952" s="303"/>
      <c r="G952" s="263"/>
      <c r="H952" s="307" t="s">
        <v>5508</v>
      </c>
      <c r="I952" s="307" t="s">
        <v>5989</v>
      </c>
      <c r="J952" s="307" t="s">
        <v>9844</v>
      </c>
      <c r="K952" s="303" t="s">
        <v>16672</v>
      </c>
      <c r="L952" s="307" t="s">
        <v>1308</v>
      </c>
      <c r="M952" s="259" t="s">
        <v>10720</v>
      </c>
      <c r="N952" s="260" t="s">
        <v>1071</v>
      </c>
      <c r="O952" s="266" t="str">
        <f t="shared" ca="1" si="48"/>
        <v>0 tahun, 2 bulan, 2 hari</v>
      </c>
      <c r="P952" s="331">
        <f t="shared" ca="1" si="49"/>
        <v>63</v>
      </c>
    </row>
    <row r="953" spans="1:16" ht="40.799999999999997" x14ac:dyDescent="0.7">
      <c r="A953" s="259">
        <v>952</v>
      </c>
      <c r="B953" s="308" t="s">
        <v>15498</v>
      </c>
      <c r="C953" s="304">
        <v>46244</v>
      </c>
      <c r="D953" s="262" t="s">
        <v>39</v>
      </c>
      <c r="E953" s="309" t="s">
        <v>15608</v>
      </c>
      <c r="F953" s="303"/>
      <c r="G953" s="263"/>
      <c r="H953" s="307" t="s">
        <v>5508</v>
      </c>
      <c r="I953" s="307" t="s">
        <v>7640</v>
      </c>
      <c r="J953" s="307" t="s">
        <v>12614</v>
      </c>
      <c r="K953" s="303" t="s">
        <v>16672</v>
      </c>
      <c r="L953" s="307" t="s">
        <v>1308</v>
      </c>
      <c r="M953" s="307" t="s">
        <v>10515</v>
      </c>
      <c r="N953" s="259" t="s">
        <v>13715</v>
      </c>
      <c r="O953" s="266" t="str">
        <f t="shared" ca="1" si="48"/>
        <v>0 tahun, 1 bulan, 29 hari</v>
      </c>
      <c r="P953" s="331">
        <f t="shared" ca="1" si="49"/>
        <v>60</v>
      </c>
    </row>
    <row r="954" spans="1:16" ht="102" x14ac:dyDescent="0.7">
      <c r="A954" s="259">
        <v>953</v>
      </c>
      <c r="B954" s="308" t="s">
        <v>15499</v>
      </c>
      <c r="C954" s="304">
        <v>46244</v>
      </c>
      <c r="D954" s="262" t="s">
        <v>39</v>
      </c>
      <c r="E954" s="309" t="s">
        <v>15609</v>
      </c>
      <c r="F954" s="303"/>
      <c r="G954" s="263" t="s">
        <v>17037</v>
      </c>
      <c r="H954" s="307" t="s">
        <v>5508</v>
      </c>
      <c r="I954" s="307" t="s">
        <v>5990</v>
      </c>
      <c r="J954" s="307" t="s">
        <v>12614</v>
      </c>
      <c r="K954" s="303" t="s">
        <v>16672</v>
      </c>
      <c r="L954" s="307" t="s">
        <v>1184</v>
      </c>
      <c r="M954" s="307" t="s">
        <v>15610</v>
      </c>
      <c r="N954" s="259" t="s">
        <v>14302</v>
      </c>
      <c r="O954" s="266" t="str">
        <f t="shared" ca="1" si="48"/>
        <v>0 tahun, 1 bulan, 29 hari</v>
      </c>
      <c r="P954" s="331">
        <f t="shared" ca="1" si="49"/>
        <v>60</v>
      </c>
    </row>
    <row r="955" spans="1:16" ht="40.799999999999997" x14ac:dyDescent="0.7">
      <c r="A955" s="259">
        <v>954</v>
      </c>
      <c r="B955" s="308" t="s">
        <v>15500</v>
      </c>
      <c r="C955" s="304">
        <v>46244</v>
      </c>
      <c r="D955" s="262" t="s">
        <v>13394</v>
      </c>
      <c r="E955" s="309" t="s">
        <v>15611</v>
      </c>
      <c r="F955" s="303"/>
      <c r="G955" s="263"/>
      <c r="H955" s="307" t="s">
        <v>5508</v>
      </c>
      <c r="I955" s="307" t="s">
        <v>5989</v>
      </c>
      <c r="J955" s="307" t="s">
        <v>12604</v>
      </c>
      <c r="K955" s="303" t="s">
        <v>16672</v>
      </c>
      <c r="L955" s="307" t="s">
        <v>1308</v>
      </c>
      <c r="M955" s="307" t="s">
        <v>8319</v>
      </c>
      <c r="N955" s="259" t="s">
        <v>1268</v>
      </c>
      <c r="O955" s="266" t="str">
        <f t="shared" ca="1" si="48"/>
        <v>0 tahun, 1 bulan, 29 hari</v>
      </c>
      <c r="P955" s="331">
        <f t="shared" ca="1" si="49"/>
        <v>60</v>
      </c>
    </row>
    <row r="956" spans="1:16" ht="40.799999999999997" x14ac:dyDescent="0.7">
      <c r="A956" s="259">
        <v>955</v>
      </c>
      <c r="B956" s="308" t="s">
        <v>15501</v>
      </c>
      <c r="C956" s="304">
        <v>46244</v>
      </c>
      <c r="D956" s="262" t="s">
        <v>39</v>
      </c>
      <c r="E956" s="309" t="s">
        <v>15612</v>
      </c>
      <c r="F956" s="303"/>
      <c r="G956" s="263"/>
      <c r="H956" s="307" t="s">
        <v>5985</v>
      </c>
      <c r="I956" s="307" t="s">
        <v>5508</v>
      </c>
      <c r="J956" s="307" t="s">
        <v>12601</v>
      </c>
      <c r="K956" s="303" t="s">
        <v>16672</v>
      </c>
      <c r="L956" s="307" t="s">
        <v>1308</v>
      </c>
      <c r="M956" s="307" t="s">
        <v>1072</v>
      </c>
      <c r="N956" s="259" t="s">
        <v>1191</v>
      </c>
      <c r="O956" s="266" t="str">
        <f t="shared" ca="1" si="48"/>
        <v>0 tahun, 1 bulan, 29 hari</v>
      </c>
      <c r="P956" s="331">
        <f t="shared" ca="1" si="49"/>
        <v>60</v>
      </c>
    </row>
    <row r="957" spans="1:16" ht="61.2" x14ac:dyDescent="0.7">
      <c r="A957" s="259">
        <v>956</v>
      </c>
      <c r="B957" s="308" t="s">
        <v>15502</v>
      </c>
      <c r="C957" s="304">
        <v>46244</v>
      </c>
      <c r="D957" s="262" t="s">
        <v>39</v>
      </c>
      <c r="E957" s="309" t="s">
        <v>15613</v>
      </c>
      <c r="F957" s="303"/>
      <c r="G957" s="263"/>
      <c r="H957" s="307" t="s">
        <v>5508</v>
      </c>
      <c r="I957" s="307" t="s">
        <v>5989</v>
      </c>
      <c r="J957" s="307" t="s">
        <v>9844</v>
      </c>
      <c r="K957" s="303" t="s">
        <v>16672</v>
      </c>
      <c r="L957" s="307" t="s">
        <v>1308</v>
      </c>
      <c r="M957" s="259" t="s">
        <v>10720</v>
      </c>
      <c r="N957" s="260" t="s">
        <v>1071</v>
      </c>
      <c r="O957" s="266" t="str">
        <f t="shared" ca="1" si="48"/>
        <v>0 tahun, 1 bulan, 29 hari</v>
      </c>
      <c r="P957" s="331">
        <f t="shared" ca="1" si="49"/>
        <v>60</v>
      </c>
    </row>
    <row r="958" spans="1:16" ht="40.799999999999997" x14ac:dyDescent="0.7">
      <c r="A958" s="259">
        <v>957</v>
      </c>
      <c r="B958" s="308" t="s">
        <v>15503</v>
      </c>
      <c r="C958" s="304">
        <v>46244</v>
      </c>
      <c r="D958" s="262" t="s">
        <v>35</v>
      </c>
      <c r="E958" s="309" t="s">
        <v>15614</v>
      </c>
      <c r="F958" s="303"/>
      <c r="G958" s="263"/>
      <c r="H958" s="307" t="s">
        <v>5508</v>
      </c>
      <c r="I958" s="307" t="s">
        <v>5508</v>
      </c>
      <c r="J958" s="307" t="s">
        <v>12614</v>
      </c>
      <c r="K958" s="303" t="s">
        <v>16672</v>
      </c>
      <c r="L958" s="307" t="s">
        <v>1305</v>
      </c>
      <c r="M958" s="307" t="s">
        <v>10515</v>
      </c>
      <c r="N958" s="259" t="s">
        <v>13715</v>
      </c>
      <c r="O958" s="266" t="str">
        <f t="shared" ca="1" si="48"/>
        <v>0 tahun, 1 bulan, 29 hari</v>
      </c>
      <c r="P958" s="331">
        <f t="shared" ca="1" si="49"/>
        <v>60</v>
      </c>
    </row>
    <row r="959" spans="1:16" ht="40.799999999999997" x14ac:dyDescent="0.7">
      <c r="A959" s="259">
        <v>958</v>
      </c>
      <c r="B959" s="308" t="s">
        <v>15504</v>
      </c>
      <c r="C959" s="304">
        <v>46244</v>
      </c>
      <c r="D959" s="262" t="s">
        <v>15615</v>
      </c>
      <c r="E959" s="309" t="s">
        <v>15616</v>
      </c>
      <c r="F959" s="303"/>
      <c r="G959" s="263"/>
      <c r="H959" s="307" t="s">
        <v>5508</v>
      </c>
      <c r="I959" s="307" t="s">
        <v>5508</v>
      </c>
      <c r="J959" s="307" t="s">
        <v>12614</v>
      </c>
      <c r="K959" s="303" t="s">
        <v>16672</v>
      </c>
      <c r="L959" s="307" t="s">
        <v>1305</v>
      </c>
      <c r="M959" s="307" t="s">
        <v>10515</v>
      </c>
      <c r="N959" s="259" t="s">
        <v>13715</v>
      </c>
      <c r="O959" s="266" t="str">
        <f t="shared" ca="1" si="48"/>
        <v>0 tahun, 1 bulan, 29 hari</v>
      </c>
      <c r="P959" s="331">
        <f t="shared" ca="1" si="49"/>
        <v>60</v>
      </c>
    </row>
    <row r="960" spans="1:16" ht="61.2" x14ac:dyDescent="0.7">
      <c r="A960" s="259">
        <v>959</v>
      </c>
      <c r="B960" s="308" t="s">
        <v>15505</v>
      </c>
      <c r="C960" s="304">
        <v>46244</v>
      </c>
      <c r="D960" s="262" t="s">
        <v>15617</v>
      </c>
      <c r="E960" s="309" t="s">
        <v>14291</v>
      </c>
      <c r="F960" s="303"/>
      <c r="G960" s="263"/>
      <c r="H960" s="307" t="s">
        <v>5508</v>
      </c>
      <c r="I960" s="307" t="s">
        <v>5989</v>
      </c>
      <c r="J960" s="307" t="s">
        <v>12614</v>
      </c>
      <c r="K960" s="303" t="s">
        <v>16672</v>
      </c>
      <c r="L960" s="307" t="s">
        <v>1308</v>
      </c>
      <c r="M960" s="307" t="s">
        <v>1170</v>
      </c>
      <c r="N960" s="259" t="s">
        <v>13443</v>
      </c>
      <c r="O960" s="266" t="str">
        <f t="shared" ca="1" si="48"/>
        <v>0 tahun, 1 bulan, 29 hari</v>
      </c>
      <c r="P960" s="331">
        <f t="shared" ca="1" si="49"/>
        <v>60</v>
      </c>
    </row>
    <row r="961" spans="1:16" ht="40.799999999999997" x14ac:dyDescent="0.7">
      <c r="A961" s="259">
        <v>960</v>
      </c>
      <c r="B961" s="308" t="s">
        <v>15506</v>
      </c>
      <c r="C961" s="304">
        <v>46244</v>
      </c>
      <c r="D961" s="262" t="s">
        <v>11788</v>
      </c>
      <c r="E961" s="309" t="s">
        <v>15618</v>
      </c>
      <c r="F961" s="303"/>
      <c r="G961" s="263"/>
      <c r="H961" s="307" t="s">
        <v>5508</v>
      </c>
      <c r="I961" s="307" t="s">
        <v>7640</v>
      </c>
      <c r="J961" s="307" t="s">
        <v>12604</v>
      </c>
      <c r="K961" s="303" t="s">
        <v>16672</v>
      </c>
      <c r="L961" s="307" t="s">
        <v>1308</v>
      </c>
      <c r="M961" s="307" t="s">
        <v>10515</v>
      </c>
      <c r="N961" s="259" t="s">
        <v>15577</v>
      </c>
      <c r="O961" s="266" t="str">
        <f t="shared" ca="1" si="48"/>
        <v>0 tahun, 1 bulan, 29 hari</v>
      </c>
      <c r="P961" s="331">
        <f t="shared" ca="1" si="49"/>
        <v>60</v>
      </c>
    </row>
    <row r="962" spans="1:16" ht="40.799999999999997" x14ac:dyDescent="0.7">
      <c r="A962" s="259">
        <v>961</v>
      </c>
      <c r="B962" s="308" t="s">
        <v>15507</v>
      </c>
      <c r="C962" s="304">
        <v>46245</v>
      </c>
      <c r="D962" s="262" t="s">
        <v>39</v>
      </c>
      <c r="E962" s="309" t="s">
        <v>15619</v>
      </c>
      <c r="F962" s="303"/>
      <c r="G962" s="263"/>
      <c r="H962" s="307" t="s">
        <v>1079</v>
      </c>
      <c r="I962" s="307" t="s">
        <v>7756</v>
      </c>
      <c r="J962" s="307" t="s">
        <v>12608</v>
      </c>
      <c r="K962" s="303" t="s">
        <v>16672</v>
      </c>
      <c r="L962" s="307" t="s">
        <v>1305</v>
      </c>
      <c r="M962" s="307" t="s">
        <v>15620</v>
      </c>
      <c r="N962" s="259" t="s">
        <v>1172</v>
      </c>
      <c r="O962" s="266" t="str">
        <f t="shared" ca="1" si="48"/>
        <v>0 tahun, 1 bulan, 28 hari</v>
      </c>
      <c r="P962" s="331">
        <f t="shared" ca="1" si="49"/>
        <v>59</v>
      </c>
    </row>
    <row r="963" spans="1:16" x14ac:dyDescent="0.7">
      <c r="A963" s="259">
        <v>962</v>
      </c>
      <c r="B963" s="308" t="s">
        <v>15508</v>
      </c>
      <c r="C963" s="304">
        <v>46245</v>
      </c>
      <c r="D963" s="262" t="s">
        <v>39</v>
      </c>
      <c r="E963" s="309" t="s">
        <v>15621</v>
      </c>
      <c r="F963" s="303"/>
      <c r="G963" s="281" t="s">
        <v>15670</v>
      </c>
      <c r="H963" s="307" t="s">
        <v>5508</v>
      </c>
      <c r="I963" s="307" t="s">
        <v>5990</v>
      </c>
      <c r="J963" s="307" t="s">
        <v>9844</v>
      </c>
      <c r="K963" s="303" t="s">
        <v>16672</v>
      </c>
      <c r="L963" s="307" t="s">
        <v>1308</v>
      </c>
      <c r="M963" s="259" t="s">
        <v>10720</v>
      </c>
      <c r="N963" s="260" t="s">
        <v>1071</v>
      </c>
      <c r="O963" s="266" t="str">
        <f t="shared" ca="1" si="48"/>
        <v>0 tahun, 1 bulan, 28 hari</v>
      </c>
      <c r="P963" s="331">
        <f t="shared" ca="1" si="49"/>
        <v>59</v>
      </c>
    </row>
    <row r="964" spans="1:16" ht="61.2" x14ac:dyDescent="0.7">
      <c r="A964" s="259">
        <v>963</v>
      </c>
      <c r="B964" s="308" t="s">
        <v>15509</v>
      </c>
      <c r="C964" s="304">
        <v>46245</v>
      </c>
      <c r="D964" s="262" t="s">
        <v>39</v>
      </c>
      <c r="E964" s="309" t="s">
        <v>15622</v>
      </c>
      <c r="F964" s="303"/>
      <c r="G964" s="263" t="s">
        <v>15831</v>
      </c>
      <c r="H964" s="307" t="s">
        <v>5508</v>
      </c>
      <c r="I964" s="307" t="s">
        <v>5508</v>
      </c>
      <c r="J964" s="307" t="s">
        <v>13702</v>
      </c>
      <c r="K964" s="303" t="s">
        <v>16672</v>
      </c>
      <c r="L964" s="307" t="s">
        <v>1308</v>
      </c>
      <c r="M964" s="307" t="s">
        <v>6025</v>
      </c>
      <c r="N964" s="259" t="s">
        <v>15846</v>
      </c>
      <c r="O964" s="266" t="str">
        <f t="shared" ca="1" si="48"/>
        <v>0 tahun, 1 bulan, 28 hari</v>
      </c>
      <c r="P964" s="331">
        <f t="shared" ca="1" si="49"/>
        <v>59</v>
      </c>
    </row>
    <row r="965" spans="1:16" ht="40.799999999999997" x14ac:dyDescent="0.7">
      <c r="A965" s="259">
        <v>964</v>
      </c>
      <c r="B965" s="308" t="s">
        <v>15510</v>
      </c>
      <c r="C965" s="304">
        <v>46245</v>
      </c>
      <c r="D965" s="262" t="s">
        <v>15623</v>
      </c>
      <c r="E965" s="309" t="s">
        <v>15624</v>
      </c>
      <c r="F965" s="303"/>
      <c r="G965" s="263"/>
      <c r="H965" s="307" t="s">
        <v>5508</v>
      </c>
      <c r="I965" s="307" t="s">
        <v>5990</v>
      </c>
      <c r="J965" s="307" t="s">
        <v>3188</v>
      </c>
      <c r="K965" s="303" t="s">
        <v>16672</v>
      </c>
      <c r="L965" s="307" t="s">
        <v>1305</v>
      </c>
      <c r="M965" s="307" t="s">
        <v>10515</v>
      </c>
      <c r="N965" s="259" t="s">
        <v>13715</v>
      </c>
      <c r="O965" s="266" t="str">
        <f t="shared" ref="O965:O1028" ca="1" si="50">DATEDIF(C965,$R$1,"Y")&amp;" tahun, "&amp;DATEDIF(C965,$R$1,"YM")&amp;" bulan, "&amp;DATEDIF(C965,$R$1,"MD")&amp;" hari"</f>
        <v>0 tahun, 1 bulan, 28 hari</v>
      </c>
      <c r="P965" s="331">
        <f t="shared" ref="P965:P1028" ca="1" si="51">TODAY()-C965</f>
        <v>59</v>
      </c>
    </row>
    <row r="966" spans="1:16" ht="61.2" x14ac:dyDescent="0.7">
      <c r="A966" s="259">
        <v>965</v>
      </c>
      <c r="B966" s="308" t="s">
        <v>15511</v>
      </c>
      <c r="C966" s="304">
        <v>46245</v>
      </c>
      <c r="D966" s="262" t="s">
        <v>39</v>
      </c>
      <c r="E966" s="309" t="s">
        <v>15625</v>
      </c>
      <c r="F966" s="303"/>
      <c r="G966" s="263"/>
      <c r="H966" s="307" t="s">
        <v>5508</v>
      </c>
      <c r="I966" s="307" t="s">
        <v>5989</v>
      </c>
      <c r="J966" s="307" t="s">
        <v>9844</v>
      </c>
      <c r="K966" s="303" t="s">
        <v>16672</v>
      </c>
      <c r="L966" s="307" t="s">
        <v>1305</v>
      </c>
      <c r="M966" s="259" t="s">
        <v>10720</v>
      </c>
      <c r="N966" s="260" t="s">
        <v>1071</v>
      </c>
      <c r="O966" s="266" t="str">
        <f t="shared" ca="1" si="50"/>
        <v>0 tahun, 1 bulan, 28 hari</v>
      </c>
      <c r="P966" s="331">
        <f t="shared" ca="1" si="51"/>
        <v>59</v>
      </c>
    </row>
    <row r="967" spans="1:16" ht="61.2" x14ac:dyDescent="0.7">
      <c r="A967" s="259">
        <v>966</v>
      </c>
      <c r="B967" s="308" t="s">
        <v>15512</v>
      </c>
      <c r="C967" s="304">
        <v>46245</v>
      </c>
      <c r="D967" s="262" t="s">
        <v>39</v>
      </c>
      <c r="E967" s="309" t="s">
        <v>15626</v>
      </c>
      <c r="F967" s="303"/>
      <c r="G967" s="263" t="s">
        <v>15832</v>
      </c>
      <c r="H967" s="307" t="s">
        <v>1079</v>
      </c>
      <c r="I967" s="307" t="s">
        <v>3199</v>
      </c>
      <c r="J967" s="307" t="s">
        <v>1088</v>
      </c>
      <c r="K967" s="303" t="s">
        <v>16672</v>
      </c>
      <c r="L967" s="307" t="s">
        <v>1308</v>
      </c>
      <c r="M967" s="307" t="s">
        <v>1088</v>
      </c>
      <c r="N967" s="259" t="s">
        <v>1089</v>
      </c>
      <c r="O967" s="266" t="str">
        <f t="shared" ca="1" si="50"/>
        <v>0 tahun, 1 bulan, 28 hari</v>
      </c>
      <c r="P967" s="331">
        <f t="shared" ca="1" si="51"/>
        <v>59</v>
      </c>
    </row>
    <row r="968" spans="1:16" ht="81.599999999999994" x14ac:dyDescent="0.7">
      <c r="A968" s="259">
        <v>967</v>
      </c>
      <c r="B968" s="308" t="s">
        <v>15513</v>
      </c>
      <c r="C968" s="304">
        <v>46245</v>
      </c>
      <c r="D968" s="262" t="s">
        <v>39</v>
      </c>
      <c r="E968" s="309" t="s">
        <v>15627</v>
      </c>
      <c r="F968" s="303"/>
      <c r="G968" s="263" t="s">
        <v>15833</v>
      </c>
      <c r="H968" s="307" t="s">
        <v>1079</v>
      </c>
      <c r="I968" s="307" t="s">
        <v>7397</v>
      </c>
      <c r="J968" s="307" t="s">
        <v>12609</v>
      </c>
      <c r="K968" s="303" t="s">
        <v>16672</v>
      </c>
      <c r="L968" s="307" t="s">
        <v>1308</v>
      </c>
      <c r="M968" s="307" t="s">
        <v>15628</v>
      </c>
      <c r="N968" s="259" t="s">
        <v>7416</v>
      </c>
      <c r="O968" s="266" t="str">
        <f t="shared" ca="1" si="50"/>
        <v>0 tahun, 1 bulan, 28 hari</v>
      </c>
      <c r="P968" s="331">
        <f t="shared" ca="1" si="51"/>
        <v>59</v>
      </c>
    </row>
    <row r="969" spans="1:16" x14ac:dyDescent="0.7">
      <c r="A969" s="259">
        <v>968</v>
      </c>
      <c r="B969" s="308" t="s">
        <v>15514</v>
      </c>
      <c r="C969" s="304">
        <v>46245</v>
      </c>
      <c r="D969" s="262" t="s">
        <v>39</v>
      </c>
      <c r="E969" s="309" t="s">
        <v>15629</v>
      </c>
      <c r="F969" s="303"/>
      <c r="G969" s="263"/>
      <c r="H969" s="260" t="s">
        <v>1079</v>
      </c>
      <c r="I969" s="260" t="s">
        <v>7756</v>
      </c>
      <c r="J969" s="326" t="s">
        <v>12603</v>
      </c>
      <c r="K969" s="303" t="s">
        <v>16672</v>
      </c>
      <c r="L969" s="307" t="s">
        <v>1308</v>
      </c>
      <c r="M969" s="307" t="s">
        <v>1168</v>
      </c>
      <c r="N969" s="259" t="s">
        <v>4425</v>
      </c>
      <c r="O969" s="266" t="str">
        <f t="shared" ca="1" si="50"/>
        <v>0 tahun, 1 bulan, 28 hari</v>
      </c>
      <c r="P969" s="331">
        <f t="shared" ca="1" si="51"/>
        <v>59</v>
      </c>
    </row>
    <row r="970" spans="1:16" x14ac:dyDescent="0.7">
      <c r="A970" s="259">
        <v>969</v>
      </c>
      <c r="B970" s="308" t="s">
        <v>15515</v>
      </c>
      <c r="C970" s="304">
        <v>46245</v>
      </c>
      <c r="D970" s="262" t="s">
        <v>39</v>
      </c>
      <c r="E970" s="309" t="s">
        <v>16513</v>
      </c>
      <c r="F970" s="303"/>
      <c r="G970" s="263"/>
      <c r="H970" s="260" t="s">
        <v>5508</v>
      </c>
      <c r="I970" s="260" t="s">
        <v>5508</v>
      </c>
      <c r="J970" s="326" t="s">
        <v>12603</v>
      </c>
      <c r="K970" s="303" t="s">
        <v>16672</v>
      </c>
      <c r="L970" s="307" t="s">
        <v>1308</v>
      </c>
      <c r="M970" s="307" t="s">
        <v>1080</v>
      </c>
      <c r="N970" s="259" t="s">
        <v>4425</v>
      </c>
      <c r="O970" s="266" t="str">
        <f t="shared" ca="1" si="50"/>
        <v>0 tahun, 1 bulan, 28 hari</v>
      </c>
      <c r="P970" s="331">
        <f t="shared" ca="1" si="51"/>
        <v>59</v>
      </c>
    </row>
    <row r="971" spans="1:16" ht="61.2" x14ac:dyDescent="0.7">
      <c r="A971" s="259">
        <v>970</v>
      </c>
      <c r="B971" s="308" t="s">
        <v>15516</v>
      </c>
      <c r="C971" s="304">
        <v>46245</v>
      </c>
      <c r="D971" s="262" t="s">
        <v>39</v>
      </c>
      <c r="E971" s="309" t="s">
        <v>15630</v>
      </c>
      <c r="F971" s="303"/>
      <c r="G971" s="263" t="s">
        <v>15834</v>
      </c>
      <c r="H971" s="307" t="s">
        <v>5508</v>
      </c>
      <c r="I971" s="307" t="s">
        <v>5989</v>
      </c>
      <c r="J971" s="307" t="s">
        <v>9844</v>
      </c>
      <c r="K971" s="303" t="s">
        <v>16672</v>
      </c>
      <c r="L971" s="307" t="s">
        <v>1308</v>
      </c>
      <c r="M971" s="259" t="s">
        <v>10720</v>
      </c>
      <c r="N971" s="260" t="s">
        <v>1071</v>
      </c>
      <c r="O971" s="266" t="str">
        <f t="shared" ca="1" si="50"/>
        <v>0 tahun, 1 bulan, 28 hari</v>
      </c>
      <c r="P971" s="331">
        <f t="shared" ca="1" si="51"/>
        <v>59</v>
      </c>
    </row>
    <row r="972" spans="1:16" ht="409.6" x14ac:dyDescent="0.7">
      <c r="A972" s="259">
        <v>971</v>
      </c>
      <c r="B972" s="308" t="s">
        <v>15517</v>
      </c>
      <c r="C972" s="304">
        <v>46245</v>
      </c>
      <c r="D972" s="262" t="s">
        <v>39</v>
      </c>
      <c r="E972" s="309" t="s">
        <v>15631</v>
      </c>
      <c r="F972" s="303"/>
      <c r="G972" s="263" t="s">
        <v>16056</v>
      </c>
      <c r="H972" s="307" t="s">
        <v>5508</v>
      </c>
      <c r="I972" s="307" t="s">
        <v>5990</v>
      </c>
      <c r="J972" s="307" t="s">
        <v>1088</v>
      </c>
      <c r="K972" s="303" t="s">
        <v>16672</v>
      </c>
      <c r="L972" s="307" t="s">
        <v>1308</v>
      </c>
      <c r="M972" s="307" t="s">
        <v>1088</v>
      </c>
      <c r="N972" s="259" t="s">
        <v>14541</v>
      </c>
      <c r="O972" s="266" t="str">
        <f t="shared" ca="1" si="50"/>
        <v>0 tahun, 1 bulan, 28 hari</v>
      </c>
      <c r="P972" s="331">
        <f t="shared" ca="1" si="51"/>
        <v>59</v>
      </c>
    </row>
    <row r="973" spans="1:16" ht="306" x14ac:dyDescent="0.7">
      <c r="A973" s="259">
        <v>972</v>
      </c>
      <c r="B973" s="308" t="s">
        <v>15518</v>
      </c>
      <c r="C973" s="304">
        <v>46245</v>
      </c>
      <c r="D973" s="262" t="s">
        <v>39</v>
      </c>
      <c r="E973" s="309" t="s">
        <v>15632</v>
      </c>
      <c r="F973" s="303"/>
      <c r="G973" s="263" t="s">
        <v>16057</v>
      </c>
      <c r="H973" s="307" t="s">
        <v>5508</v>
      </c>
      <c r="I973" s="307" t="s">
        <v>5990</v>
      </c>
      <c r="J973" s="307" t="s">
        <v>1088</v>
      </c>
      <c r="K973" s="303" t="s">
        <v>16672</v>
      </c>
      <c r="L973" s="307" t="s">
        <v>1308</v>
      </c>
      <c r="M973" s="307" t="s">
        <v>1088</v>
      </c>
      <c r="N973" s="259" t="s">
        <v>14541</v>
      </c>
      <c r="O973" s="266" t="str">
        <f t="shared" ca="1" si="50"/>
        <v>0 tahun, 1 bulan, 28 hari</v>
      </c>
      <c r="P973" s="331">
        <f t="shared" ca="1" si="51"/>
        <v>59</v>
      </c>
    </row>
    <row r="974" spans="1:16" ht="61.2" x14ac:dyDescent="0.7">
      <c r="A974" s="259">
        <v>973</v>
      </c>
      <c r="B974" s="308" t="s">
        <v>15519</v>
      </c>
      <c r="C974" s="304">
        <v>46245</v>
      </c>
      <c r="D974" s="262" t="s">
        <v>39</v>
      </c>
      <c r="E974" s="309" t="s">
        <v>15633</v>
      </c>
      <c r="F974" s="303"/>
      <c r="G974" s="263" t="s">
        <v>15835</v>
      </c>
      <c r="H974" s="307" t="s">
        <v>5508</v>
      </c>
      <c r="I974" s="307" t="s">
        <v>3200</v>
      </c>
      <c r="J974" s="307" t="s">
        <v>1088</v>
      </c>
      <c r="K974" s="303" t="s">
        <v>16672</v>
      </c>
      <c r="L974" s="307" t="s">
        <v>1308</v>
      </c>
      <c r="M974" s="307" t="s">
        <v>1088</v>
      </c>
      <c r="N974" s="259" t="s">
        <v>1089</v>
      </c>
      <c r="O974" s="266" t="str">
        <f t="shared" ca="1" si="50"/>
        <v>0 tahun, 1 bulan, 28 hari</v>
      </c>
      <c r="P974" s="331">
        <f t="shared" ca="1" si="51"/>
        <v>59</v>
      </c>
    </row>
    <row r="975" spans="1:16" ht="40.799999999999997" x14ac:dyDescent="0.7">
      <c r="A975" s="259">
        <v>974</v>
      </c>
      <c r="B975" s="308" t="s">
        <v>15520</v>
      </c>
      <c r="C975" s="304">
        <v>46245</v>
      </c>
      <c r="D975" s="262" t="s">
        <v>39</v>
      </c>
      <c r="E975" s="309" t="s">
        <v>15634</v>
      </c>
      <c r="F975" s="303"/>
      <c r="G975" s="263" t="s">
        <v>15843</v>
      </c>
      <c r="H975" s="307" t="s">
        <v>5508</v>
      </c>
      <c r="I975" s="307" t="s">
        <v>7640</v>
      </c>
      <c r="J975" s="307" t="s">
        <v>1088</v>
      </c>
      <c r="K975" s="303" t="s">
        <v>16672</v>
      </c>
      <c r="L975" s="307" t="s">
        <v>1308</v>
      </c>
      <c r="M975" s="307" t="s">
        <v>1088</v>
      </c>
      <c r="N975" s="259" t="s">
        <v>14541</v>
      </c>
      <c r="O975" s="266" t="str">
        <f t="shared" ca="1" si="50"/>
        <v>0 tahun, 1 bulan, 28 hari</v>
      </c>
      <c r="P975" s="331">
        <f t="shared" ca="1" si="51"/>
        <v>59</v>
      </c>
    </row>
    <row r="976" spans="1:16" ht="61.2" x14ac:dyDescent="0.7">
      <c r="A976" s="259">
        <v>975</v>
      </c>
      <c r="B976" s="308" t="s">
        <v>15521</v>
      </c>
      <c r="C976" s="304">
        <v>46245</v>
      </c>
      <c r="D976" s="262" t="s">
        <v>39</v>
      </c>
      <c r="E976" s="309" t="s">
        <v>15635</v>
      </c>
      <c r="F976" s="303"/>
      <c r="G976" s="263"/>
      <c r="H976" s="307" t="s">
        <v>5508</v>
      </c>
      <c r="I976" s="307" t="s">
        <v>5989</v>
      </c>
      <c r="J976" s="307" t="s">
        <v>9844</v>
      </c>
      <c r="K976" s="303" t="s">
        <v>16672</v>
      </c>
      <c r="L976" s="307" t="s">
        <v>1308</v>
      </c>
      <c r="M976" s="259" t="s">
        <v>10720</v>
      </c>
      <c r="N976" s="260" t="s">
        <v>1071</v>
      </c>
      <c r="O976" s="266" t="str">
        <f t="shared" ca="1" si="50"/>
        <v>0 tahun, 1 bulan, 28 hari</v>
      </c>
      <c r="P976" s="331">
        <f t="shared" ca="1" si="51"/>
        <v>59</v>
      </c>
    </row>
    <row r="977" spans="1:16" ht="40.799999999999997" x14ac:dyDescent="0.7">
      <c r="A977" s="259">
        <v>976</v>
      </c>
      <c r="B977" s="308" t="s">
        <v>15522</v>
      </c>
      <c r="C977" s="304">
        <v>46245</v>
      </c>
      <c r="D977" s="262" t="s">
        <v>12260</v>
      </c>
      <c r="E977" s="309" t="s">
        <v>12261</v>
      </c>
      <c r="F977" s="303"/>
      <c r="G977" s="263"/>
      <c r="H977" s="307" t="s">
        <v>5508</v>
      </c>
      <c r="I977" s="307" t="s">
        <v>5989</v>
      </c>
      <c r="J977" s="307" t="s">
        <v>3188</v>
      </c>
      <c r="K977" s="303" t="s">
        <v>16672</v>
      </c>
      <c r="L977" s="307" t="s">
        <v>1308</v>
      </c>
      <c r="M977" s="307" t="s">
        <v>1170</v>
      </c>
      <c r="N977" s="259" t="s">
        <v>13443</v>
      </c>
      <c r="O977" s="266" t="str">
        <f t="shared" ca="1" si="50"/>
        <v>0 tahun, 1 bulan, 28 hari</v>
      </c>
      <c r="P977" s="331">
        <f t="shared" ca="1" si="51"/>
        <v>59</v>
      </c>
    </row>
    <row r="978" spans="1:16" ht="102" x14ac:dyDescent="0.7">
      <c r="A978" s="259">
        <v>977</v>
      </c>
      <c r="B978" s="308" t="s">
        <v>15523</v>
      </c>
      <c r="C978" s="304">
        <v>46246</v>
      </c>
      <c r="D978" s="262" t="s">
        <v>39</v>
      </c>
      <c r="E978" s="309" t="s">
        <v>15636</v>
      </c>
      <c r="F978" s="303"/>
      <c r="G978" s="263" t="s">
        <v>17038</v>
      </c>
      <c r="H978" s="307" t="s">
        <v>5508</v>
      </c>
      <c r="I978" s="307" t="s">
        <v>5989</v>
      </c>
      <c r="J978" s="307" t="s">
        <v>12613</v>
      </c>
      <c r="K978" s="303" t="s">
        <v>16672</v>
      </c>
      <c r="L978" s="307" t="s">
        <v>1184</v>
      </c>
      <c r="M978" s="307" t="s">
        <v>10515</v>
      </c>
      <c r="N978" s="259" t="s">
        <v>13715</v>
      </c>
      <c r="O978" s="266" t="str">
        <f t="shared" ca="1" si="50"/>
        <v>0 tahun, 1 bulan, 27 hari</v>
      </c>
      <c r="P978" s="331">
        <f t="shared" ca="1" si="51"/>
        <v>58</v>
      </c>
    </row>
    <row r="979" spans="1:16" ht="40.799999999999997" x14ac:dyDescent="0.7">
      <c r="A979" s="259">
        <v>978</v>
      </c>
      <c r="B979" s="308" t="s">
        <v>15524</v>
      </c>
      <c r="C979" s="304">
        <v>46246</v>
      </c>
      <c r="D979" s="262" t="s">
        <v>39</v>
      </c>
      <c r="E979" s="309" t="s">
        <v>15637</v>
      </c>
      <c r="F979" s="303"/>
      <c r="G979" s="263"/>
      <c r="H979" s="307" t="s">
        <v>5508</v>
      </c>
      <c r="I979" s="307" t="s">
        <v>5989</v>
      </c>
      <c r="J979" s="307" t="s">
        <v>12614</v>
      </c>
      <c r="K979" s="303" t="s">
        <v>16672</v>
      </c>
      <c r="L979" s="307" t="s">
        <v>1305</v>
      </c>
      <c r="M979" s="307" t="s">
        <v>10515</v>
      </c>
      <c r="N979" s="259" t="s">
        <v>13715</v>
      </c>
      <c r="O979" s="266" t="str">
        <f t="shared" ca="1" si="50"/>
        <v>0 tahun, 1 bulan, 27 hari</v>
      </c>
      <c r="P979" s="331">
        <f t="shared" ca="1" si="51"/>
        <v>58</v>
      </c>
    </row>
    <row r="980" spans="1:16" x14ac:dyDescent="0.7">
      <c r="A980" s="259">
        <v>979</v>
      </c>
      <c r="B980" s="308" t="s">
        <v>15525</v>
      </c>
      <c r="C980" s="304">
        <v>46246</v>
      </c>
      <c r="D980" s="262" t="s">
        <v>39</v>
      </c>
      <c r="E980" s="309" t="s">
        <v>15638</v>
      </c>
      <c r="F980" s="303"/>
      <c r="G980" s="263" t="s">
        <v>5508</v>
      </c>
      <c r="H980" s="307" t="s">
        <v>5508</v>
      </c>
      <c r="I980" s="307" t="s">
        <v>3191</v>
      </c>
      <c r="J980" s="307" t="s">
        <v>12614</v>
      </c>
      <c r="K980" s="303" t="s">
        <v>16672</v>
      </c>
      <c r="L980" s="307" t="s">
        <v>1305</v>
      </c>
      <c r="M980" s="307" t="s">
        <v>10515</v>
      </c>
      <c r="N980" s="259" t="s">
        <v>13715</v>
      </c>
      <c r="O980" s="266" t="str">
        <f t="shared" ca="1" si="50"/>
        <v>0 tahun, 1 bulan, 27 hari</v>
      </c>
      <c r="P980" s="331">
        <f t="shared" ca="1" si="51"/>
        <v>58</v>
      </c>
    </row>
    <row r="981" spans="1:16" ht="61.2" x14ac:dyDescent="0.7">
      <c r="A981" s="259">
        <v>980</v>
      </c>
      <c r="B981" s="308" t="s">
        <v>15526</v>
      </c>
      <c r="C981" s="304">
        <v>46246</v>
      </c>
      <c r="D981" s="262" t="s">
        <v>39</v>
      </c>
      <c r="E981" s="309" t="s">
        <v>15639</v>
      </c>
      <c r="F981" s="303"/>
      <c r="G981" s="263"/>
      <c r="H981" s="307" t="s">
        <v>5508</v>
      </c>
      <c r="I981" s="307" t="s">
        <v>5989</v>
      </c>
      <c r="J981" s="307" t="s">
        <v>9844</v>
      </c>
      <c r="K981" s="303" t="s">
        <v>16672</v>
      </c>
      <c r="L981" s="307" t="s">
        <v>1308</v>
      </c>
      <c r="M981" s="259" t="s">
        <v>10720</v>
      </c>
      <c r="N981" s="260" t="s">
        <v>1071</v>
      </c>
      <c r="O981" s="266" t="str">
        <f t="shared" ca="1" si="50"/>
        <v>0 tahun, 1 bulan, 27 hari</v>
      </c>
      <c r="P981" s="331">
        <f t="shared" ca="1" si="51"/>
        <v>58</v>
      </c>
    </row>
    <row r="982" spans="1:16" ht="40.799999999999997" x14ac:dyDescent="0.7">
      <c r="A982" s="259">
        <v>981</v>
      </c>
      <c r="B982" s="308" t="s">
        <v>15527</v>
      </c>
      <c r="C982" s="304">
        <v>46246</v>
      </c>
      <c r="D982" s="262" t="s">
        <v>39</v>
      </c>
      <c r="E982" s="309" t="s">
        <v>15640</v>
      </c>
      <c r="F982" s="303"/>
      <c r="G982" s="263"/>
      <c r="H982" s="307" t="s">
        <v>5508</v>
      </c>
      <c r="I982" s="307" t="s">
        <v>3200</v>
      </c>
      <c r="J982" s="307" t="s">
        <v>13323</v>
      </c>
      <c r="K982" s="303" t="s">
        <v>16672</v>
      </c>
      <c r="L982" s="307" t="s">
        <v>1308</v>
      </c>
      <c r="M982" s="307" t="s">
        <v>10661</v>
      </c>
      <c r="N982" s="259" t="s">
        <v>15552</v>
      </c>
      <c r="O982" s="266" t="str">
        <f t="shared" ca="1" si="50"/>
        <v>0 tahun, 1 bulan, 27 hari</v>
      </c>
      <c r="P982" s="331">
        <f t="shared" ca="1" si="51"/>
        <v>58</v>
      </c>
    </row>
    <row r="983" spans="1:16" ht="40.799999999999997" x14ac:dyDescent="0.7">
      <c r="A983" s="259">
        <v>982</v>
      </c>
      <c r="B983" s="308" t="s">
        <v>15528</v>
      </c>
      <c r="C983" s="304">
        <v>46247</v>
      </c>
      <c r="D983" s="262" t="s">
        <v>39</v>
      </c>
      <c r="E983" s="309" t="s">
        <v>15641</v>
      </c>
      <c r="F983" s="303"/>
      <c r="G983" s="263"/>
      <c r="H983" s="307" t="s">
        <v>5508</v>
      </c>
      <c r="I983" s="307" t="s">
        <v>5989</v>
      </c>
      <c r="J983" s="307" t="s">
        <v>12613</v>
      </c>
      <c r="K983" s="303" t="s">
        <v>16672</v>
      </c>
      <c r="L983" s="307" t="s">
        <v>1308</v>
      </c>
      <c r="M983" s="307" t="s">
        <v>1175</v>
      </c>
      <c r="N983" s="259" t="s">
        <v>7484</v>
      </c>
      <c r="O983" s="266" t="str">
        <f t="shared" ca="1" si="50"/>
        <v>0 tahun, 1 bulan, 26 hari</v>
      </c>
      <c r="P983" s="331">
        <f t="shared" ca="1" si="51"/>
        <v>57</v>
      </c>
    </row>
    <row r="984" spans="1:16" ht="40.799999999999997" x14ac:dyDescent="0.7">
      <c r="A984" s="259">
        <v>983</v>
      </c>
      <c r="B984" s="308" t="s">
        <v>15529</v>
      </c>
      <c r="C984" s="304">
        <v>46247</v>
      </c>
      <c r="D984" s="262" t="s">
        <v>7223</v>
      </c>
      <c r="E984" s="309" t="s">
        <v>15642</v>
      </c>
      <c r="F984" s="303"/>
      <c r="G984" s="263"/>
      <c r="H984" s="307" t="s">
        <v>5508</v>
      </c>
      <c r="I984" s="307" t="s">
        <v>5989</v>
      </c>
      <c r="J984" s="307" t="s">
        <v>9844</v>
      </c>
      <c r="K984" s="303" t="s">
        <v>16672</v>
      </c>
      <c r="L984" s="307" t="s">
        <v>1305</v>
      </c>
      <c r="M984" s="259" t="s">
        <v>10720</v>
      </c>
      <c r="N984" s="260" t="s">
        <v>1071</v>
      </c>
      <c r="O984" s="266" t="str">
        <f t="shared" ca="1" si="50"/>
        <v>0 tahun, 1 bulan, 26 hari</v>
      </c>
      <c r="P984" s="331">
        <f t="shared" ca="1" si="51"/>
        <v>57</v>
      </c>
    </row>
    <row r="985" spans="1:16" x14ac:dyDescent="0.7">
      <c r="A985" s="259">
        <v>984</v>
      </c>
      <c r="B985" s="308" t="s">
        <v>15530</v>
      </c>
      <c r="C985" s="304">
        <v>46247</v>
      </c>
      <c r="D985" s="262" t="s">
        <v>39</v>
      </c>
      <c r="E985" s="309" t="s">
        <v>15643</v>
      </c>
      <c r="F985" s="303"/>
      <c r="G985" s="263"/>
      <c r="H985" s="307" t="s">
        <v>5508</v>
      </c>
      <c r="I985" s="307" t="s">
        <v>5989</v>
      </c>
      <c r="J985" s="307" t="s">
        <v>9844</v>
      </c>
      <c r="K985" s="303" t="s">
        <v>16672</v>
      </c>
      <c r="L985" s="307" t="s">
        <v>1308</v>
      </c>
      <c r="M985" s="259" t="s">
        <v>10720</v>
      </c>
      <c r="N985" s="260" t="s">
        <v>1071</v>
      </c>
      <c r="O985" s="266" t="str">
        <f t="shared" ca="1" si="50"/>
        <v>0 tahun, 1 bulan, 26 hari</v>
      </c>
      <c r="P985" s="331">
        <f t="shared" ca="1" si="51"/>
        <v>57</v>
      </c>
    </row>
    <row r="986" spans="1:16" ht="40.799999999999997" x14ac:dyDescent="0.7">
      <c r="A986" s="259">
        <v>985</v>
      </c>
      <c r="B986" s="308" t="s">
        <v>15531</v>
      </c>
      <c r="C986" s="304">
        <v>46247</v>
      </c>
      <c r="D986" s="262" t="s">
        <v>39</v>
      </c>
      <c r="E986" s="309" t="s">
        <v>15644</v>
      </c>
      <c r="F986" s="303"/>
      <c r="G986" s="263"/>
      <c r="H986" s="307" t="s">
        <v>1079</v>
      </c>
      <c r="I986" s="307" t="s">
        <v>7715</v>
      </c>
      <c r="J986" s="307" t="s">
        <v>12608</v>
      </c>
      <c r="K986" s="303" t="s">
        <v>16672</v>
      </c>
      <c r="L986" s="307" t="s">
        <v>1305</v>
      </c>
      <c r="M986" s="307" t="s">
        <v>15620</v>
      </c>
      <c r="N986" s="259" t="s">
        <v>1172</v>
      </c>
      <c r="O986" s="266" t="str">
        <f t="shared" ca="1" si="50"/>
        <v>0 tahun, 1 bulan, 26 hari</v>
      </c>
      <c r="P986" s="331">
        <f t="shared" ca="1" si="51"/>
        <v>57</v>
      </c>
    </row>
    <row r="987" spans="1:16" ht="61.2" x14ac:dyDescent="0.7">
      <c r="A987" s="259">
        <v>986</v>
      </c>
      <c r="B987" s="308" t="s">
        <v>15532</v>
      </c>
      <c r="C987" s="304">
        <v>46247</v>
      </c>
      <c r="D987" s="262" t="s">
        <v>39</v>
      </c>
      <c r="E987" s="309" t="s">
        <v>15645</v>
      </c>
      <c r="F987" s="303"/>
      <c r="G987" s="263" t="s">
        <v>15836</v>
      </c>
      <c r="H987" s="307" t="s">
        <v>1079</v>
      </c>
      <c r="I987" s="307" t="s">
        <v>3199</v>
      </c>
      <c r="J987" s="307" t="s">
        <v>1088</v>
      </c>
      <c r="K987" s="303" t="s">
        <v>16672</v>
      </c>
      <c r="L987" s="307" t="s">
        <v>1308</v>
      </c>
      <c r="M987" s="307" t="s">
        <v>1088</v>
      </c>
      <c r="N987" s="259" t="s">
        <v>1089</v>
      </c>
      <c r="O987" s="266" t="str">
        <f t="shared" ca="1" si="50"/>
        <v>0 tahun, 1 bulan, 26 hari</v>
      </c>
      <c r="P987" s="331">
        <f t="shared" ca="1" si="51"/>
        <v>57</v>
      </c>
    </row>
    <row r="988" spans="1:16" ht="61.2" x14ac:dyDescent="0.7">
      <c r="A988" s="259">
        <v>987</v>
      </c>
      <c r="B988" s="308" t="s">
        <v>15533</v>
      </c>
      <c r="C988" s="304">
        <v>46247</v>
      </c>
      <c r="D988" s="262" t="s">
        <v>15646</v>
      </c>
      <c r="E988" s="309" t="s">
        <v>15647</v>
      </c>
      <c r="F988" s="303"/>
      <c r="G988" s="263"/>
      <c r="H988" s="307" t="s">
        <v>5985</v>
      </c>
      <c r="I988" s="307" t="s">
        <v>5985</v>
      </c>
      <c r="J988" s="307" t="s">
        <v>12601</v>
      </c>
      <c r="K988" s="303" t="s">
        <v>16672</v>
      </c>
      <c r="L988" s="307" t="s">
        <v>1305</v>
      </c>
      <c r="M988" s="307" t="s">
        <v>1072</v>
      </c>
      <c r="N988" s="259" t="s">
        <v>1191</v>
      </c>
      <c r="O988" s="266" t="str">
        <f t="shared" ca="1" si="50"/>
        <v>0 tahun, 1 bulan, 26 hari</v>
      </c>
      <c r="P988" s="331">
        <f t="shared" ca="1" si="51"/>
        <v>57</v>
      </c>
    </row>
    <row r="989" spans="1:16" ht="40.799999999999997" x14ac:dyDescent="0.7">
      <c r="A989" s="259">
        <v>988</v>
      </c>
      <c r="B989" s="308" t="s">
        <v>15534</v>
      </c>
      <c r="C989" s="304">
        <v>46247</v>
      </c>
      <c r="D989" s="262" t="s">
        <v>39</v>
      </c>
      <c r="E989" s="309" t="s">
        <v>15648</v>
      </c>
      <c r="F989" s="303"/>
      <c r="G989" s="263"/>
      <c r="H989" s="307" t="s">
        <v>5508</v>
      </c>
      <c r="I989" s="307" t="s">
        <v>5990</v>
      </c>
      <c r="J989" s="307" t="s">
        <v>12614</v>
      </c>
      <c r="K989" s="303" t="s">
        <v>16672</v>
      </c>
      <c r="L989" s="307" t="s">
        <v>1308</v>
      </c>
      <c r="M989" s="307" t="s">
        <v>15649</v>
      </c>
      <c r="N989" s="259" t="s">
        <v>13350</v>
      </c>
      <c r="O989" s="266" t="str">
        <f t="shared" ca="1" si="50"/>
        <v>0 tahun, 1 bulan, 26 hari</v>
      </c>
      <c r="P989" s="331">
        <f t="shared" ca="1" si="51"/>
        <v>57</v>
      </c>
    </row>
    <row r="990" spans="1:16" ht="61.2" x14ac:dyDescent="0.7">
      <c r="A990" s="259">
        <v>989</v>
      </c>
      <c r="B990" s="308" t="s">
        <v>15535</v>
      </c>
      <c r="C990" s="304">
        <v>46247</v>
      </c>
      <c r="D990" s="262" t="s">
        <v>39</v>
      </c>
      <c r="E990" s="309" t="s">
        <v>15650</v>
      </c>
      <c r="F990" s="303"/>
      <c r="G990" s="263"/>
      <c r="H990" s="307" t="s">
        <v>5508</v>
      </c>
      <c r="I990" s="307" t="s">
        <v>5989</v>
      </c>
      <c r="J990" s="307" t="s">
        <v>9844</v>
      </c>
      <c r="K990" s="303" t="s">
        <v>16672</v>
      </c>
      <c r="L990" s="307" t="s">
        <v>1308</v>
      </c>
      <c r="M990" s="259" t="s">
        <v>10720</v>
      </c>
      <c r="N990" s="260" t="s">
        <v>1071</v>
      </c>
      <c r="O990" s="266" t="str">
        <f t="shared" ca="1" si="50"/>
        <v>0 tahun, 1 bulan, 26 hari</v>
      </c>
      <c r="P990" s="331">
        <f t="shared" ca="1" si="51"/>
        <v>57</v>
      </c>
    </row>
    <row r="991" spans="1:16" ht="40.799999999999997" x14ac:dyDescent="0.7">
      <c r="A991" s="259">
        <v>990</v>
      </c>
      <c r="B991" s="308" t="s">
        <v>15536</v>
      </c>
      <c r="C991" s="304">
        <v>46247</v>
      </c>
      <c r="D991" s="262" t="s">
        <v>39</v>
      </c>
      <c r="E991" s="309" t="s">
        <v>15651</v>
      </c>
      <c r="F991" s="303"/>
      <c r="G991" s="263"/>
      <c r="H991" s="307" t="s">
        <v>5508</v>
      </c>
      <c r="I991" s="307" t="s">
        <v>5990</v>
      </c>
      <c r="J991" s="307" t="s">
        <v>12614</v>
      </c>
      <c r="K991" s="303" t="s">
        <v>16672</v>
      </c>
      <c r="L991" s="307" t="s">
        <v>1308</v>
      </c>
      <c r="M991" s="307" t="s">
        <v>11545</v>
      </c>
      <c r="N991" s="259" t="s">
        <v>10488</v>
      </c>
      <c r="O991" s="266" t="str">
        <f t="shared" ca="1" si="50"/>
        <v>0 tahun, 1 bulan, 26 hari</v>
      </c>
      <c r="P991" s="331">
        <f t="shared" ca="1" si="51"/>
        <v>57</v>
      </c>
    </row>
    <row r="992" spans="1:16" ht="61.2" x14ac:dyDescent="0.7">
      <c r="A992" s="259">
        <v>991</v>
      </c>
      <c r="B992" s="308" t="s">
        <v>15537</v>
      </c>
      <c r="C992" s="304">
        <v>46248</v>
      </c>
      <c r="D992" s="262" t="s">
        <v>39</v>
      </c>
      <c r="E992" s="309" t="s">
        <v>15652</v>
      </c>
      <c r="F992" s="303"/>
      <c r="G992" s="263"/>
      <c r="H992" s="307" t="s">
        <v>5508</v>
      </c>
      <c r="I992" s="307" t="s">
        <v>3191</v>
      </c>
      <c r="J992" s="307" t="s">
        <v>12614</v>
      </c>
      <c r="K992" s="303" t="s">
        <v>16672</v>
      </c>
      <c r="L992" s="307" t="s">
        <v>1308</v>
      </c>
      <c r="M992" s="307" t="s">
        <v>11545</v>
      </c>
      <c r="N992" s="259" t="s">
        <v>10488</v>
      </c>
      <c r="O992" s="266" t="str">
        <f t="shared" ca="1" si="50"/>
        <v>0 tahun, 1 bulan, 25 hari</v>
      </c>
      <c r="P992" s="331">
        <f t="shared" ca="1" si="51"/>
        <v>56</v>
      </c>
    </row>
    <row r="993" spans="1:16" ht="61.2" x14ac:dyDescent="0.7">
      <c r="A993" s="259">
        <v>992</v>
      </c>
      <c r="B993" s="308" t="s">
        <v>15538</v>
      </c>
      <c r="C993" s="304">
        <v>46248</v>
      </c>
      <c r="D993" s="262" t="s">
        <v>39</v>
      </c>
      <c r="E993" s="309" t="s">
        <v>15844</v>
      </c>
      <c r="F993" s="303"/>
      <c r="G993" s="263"/>
      <c r="H993" s="307" t="s">
        <v>5508</v>
      </c>
      <c r="I993" s="307" t="s">
        <v>3191</v>
      </c>
      <c r="J993" s="307" t="s">
        <v>12614</v>
      </c>
      <c r="K993" s="303" t="s">
        <v>16672</v>
      </c>
      <c r="L993" s="307" t="s">
        <v>1308</v>
      </c>
      <c r="M993" s="307" t="s">
        <v>11545</v>
      </c>
      <c r="N993" s="259" t="s">
        <v>10488</v>
      </c>
      <c r="O993" s="266" t="str">
        <f t="shared" ca="1" si="50"/>
        <v>0 tahun, 1 bulan, 25 hari</v>
      </c>
      <c r="P993" s="331">
        <f t="shared" ca="1" si="51"/>
        <v>56</v>
      </c>
    </row>
    <row r="994" spans="1:16" ht="61.2" x14ac:dyDescent="0.7">
      <c r="A994" s="259">
        <v>993</v>
      </c>
      <c r="B994" s="308" t="s">
        <v>15539</v>
      </c>
      <c r="C994" s="304">
        <v>46248</v>
      </c>
      <c r="D994" s="262" t="s">
        <v>39</v>
      </c>
      <c r="E994" s="309" t="s">
        <v>15653</v>
      </c>
      <c r="F994" s="303"/>
      <c r="G994" s="263"/>
      <c r="H994" s="307" t="s">
        <v>5508</v>
      </c>
      <c r="I994" s="307" t="s">
        <v>3191</v>
      </c>
      <c r="J994" s="307" t="s">
        <v>12614</v>
      </c>
      <c r="K994" s="303" t="s">
        <v>16672</v>
      </c>
      <c r="L994" s="307" t="s">
        <v>1308</v>
      </c>
      <c r="M994" s="307" t="s">
        <v>11545</v>
      </c>
      <c r="N994" s="259" t="s">
        <v>10488</v>
      </c>
      <c r="O994" s="266" t="str">
        <f t="shared" ca="1" si="50"/>
        <v>0 tahun, 1 bulan, 25 hari</v>
      </c>
      <c r="P994" s="331">
        <f t="shared" ca="1" si="51"/>
        <v>56</v>
      </c>
    </row>
    <row r="995" spans="1:16" x14ac:dyDescent="0.7">
      <c r="A995" s="259">
        <v>994</v>
      </c>
      <c r="B995" s="308" t="s">
        <v>15540</v>
      </c>
      <c r="C995" s="304">
        <v>46248</v>
      </c>
      <c r="D995" s="262" t="s">
        <v>39</v>
      </c>
      <c r="E995" s="309" t="s">
        <v>15654</v>
      </c>
      <c r="F995" s="303"/>
      <c r="G995" s="263"/>
      <c r="H995" s="307" t="s">
        <v>5985</v>
      </c>
      <c r="I995" s="307" t="s">
        <v>5985</v>
      </c>
      <c r="J995" s="307" t="s">
        <v>12601</v>
      </c>
      <c r="K995" s="303" t="s">
        <v>16672</v>
      </c>
      <c r="L995" s="307" t="s">
        <v>1308</v>
      </c>
      <c r="M995" s="307" t="s">
        <v>1167</v>
      </c>
      <c r="N995" s="260" t="s">
        <v>1163</v>
      </c>
      <c r="O995" s="266" t="str">
        <f t="shared" ca="1" si="50"/>
        <v>0 tahun, 1 bulan, 25 hari</v>
      </c>
      <c r="P995" s="331">
        <f t="shared" ca="1" si="51"/>
        <v>56</v>
      </c>
    </row>
    <row r="996" spans="1:16" x14ac:dyDescent="0.7">
      <c r="A996" s="259">
        <v>995</v>
      </c>
      <c r="B996" s="308" t="s">
        <v>15541</v>
      </c>
      <c r="C996" s="304">
        <v>46248</v>
      </c>
      <c r="D996" s="262" t="s">
        <v>39</v>
      </c>
      <c r="E996" s="309" t="s">
        <v>13966</v>
      </c>
      <c r="F996" s="303"/>
      <c r="G996" s="263"/>
      <c r="H996" s="307" t="s">
        <v>5985</v>
      </c>
      <c r="I996" s="307" t="s">
        <v>5985</v>
      </c>
      <c r="J996" s="307" t="s">
        <v>12601</v>
      </c>
      <c r="K996" s="303" t="s">
        <v>16672</v>
      </c>
      <c r="L996" s="307" t="s">
        <v>1308</v>
      </c>
      <c r="M996" s="307" t="s">
        <v>1167</v>
      </c>
      <c r="N996" s="260" t="s">
        <v>1163</v>
      </c>
      <c r="O996" s="266" t="str">
        <f t="shared" ca="1" si="50"/>
        <v>0 tahun, 1 bulan, 25 hari</v>
      </c>
      <c r="P996" s="331">
        <f t="shared" ca="1" si="51"/>
        <v>56</v>
      </c>
    </row>
    <row r="997" spans="1:16" ht="142.80000000000001" x14ac:dyDescent="0.7">
      <c r="A997" s="259">
        <v>996</v>
      </c>
      <c r="B997" s="308" t="s">
        <v>15542</v>
      </c>
      <c r="C997" s="304">
        <v>46248</v>
      </c>
      <c r="D997" s="262" t="s">
        <v>39</v>
      </c>
      <c r="E997" s="309" t="s">
        <v>15655</v>
      </c>
      <c r="F997" s="303"/>
      <c r="G997" s="263" t="s">
        <v>17039</v>
      </c>
      <c r="H997" s="307" t="s">
        <v>5508</v>
      </c>
      <c r="I997" s="307" t="s">
        <v>5989</v>
      </c>
      <c r="J997" s="307" t="s">
        <v>12614</v>
      </c>
      <c r="K997" s="303" t="s">
        <v>16672</v>
      </c>
      <c r="L997" s="307" t="s">
        <v>1184</v>
      </c>
      <c r="M997" s="307" t="s">
        <v>15656</v>
      </c>
      <c r="N997" s="259" t="s">
        <v>11722</v>
      </c>
      <c r="O997" s="266" t="str">
        <f t="shared" ca="1" si="50"/>
        <v>0 tahun, 1 bulan, 25 hari</v>
      </c>
      <c r="P997" s="331">
        <f t="shared" ca="1" si="51"/>
        <v>56</v>
      </c>
    </row>
    <row r="998" spans="1:16" ht="61.2" x14ac:dyDescent="0.7">
      <c r="A998" s="259">
        <v>997</v>
      </c>
      <c r="B998" s="308" t="s">
        <v>15543</v>
      </c>
      <c r="C998" s="304">
        <v>46248</v>
      </c>
      <c r="D998" s="262" t="s">
        <v>39</v>
      </c>
      <c r="E998" s="309" t="s">
        <v>15657</v>
      </c>
      <c r="F998" s="303"/>
      <c r="G998" s="263" t="s">
        <v>15837</v>
      </c>
      <c r="H998" s="307" t="s">
        <v>5508</v>
      </c>
      <c r="I998" s="307" t="s">
        <v>5989</v>
      </c>
      <c r="J998" s="307" t="s">
        <v>1088</v>
      </c>
      <c r="K998" s="303" t="s">
        <v>16672</v>
      </c>
      <c r="L998" s="307" t="s">
        <v>1308</v>
      </c>
      <c r="M998" s="307" t="s">
        <v>1175</v>
      </c>
      <c r="N998" s="259" t="s">
        <v>1176</v>
      </c>
      <c r="O998" s="266" t="str">
        <f t="shared" ca="1" si="50"/>
        <v>0 tahun, 1 bulan, 25 hari</v>
      </c>
      <c r="P998" s="331">
        <f t="shared" ca="1" si="51"/>
        <v>56</v>
      </c>
    </row>
    <row r="999" spans="1:16" ht="61.2" x14ac:dyDescent="0.7">
      <c r="A999" s="259">
        <v>998</v>
      </c>
      <c r="B999" s="308" t="s">
        <v>15544</v>
      </c>
      <c r="C999" s="304">
        <v>46248</v>
      </c>
      <c r="D999" s="262" t="s">
        <v>39</v>
      </c>
      <c r="E999" s="309" t="s">
        <v>15658</v>
      </c>
      <c r="F999" s="303"/>
      <c r="G999" s="263"/>
      <c r="H999" s="307" t="s">
        <v>5508</v>
      </c>
      <c r="I999" s="307" t="s">
        <v>5989</v>
      </c>
      <c r="J999" s="307" t="s">
        <v>9844</v>
      </c>
      <c r="K999" s="303" t="s">
        <v>16672</v>
      </c>
      <c r="L999" s="307" t="s">
        <v>1308</v>
      </c>
      <c r="M999" s="259" t="s">
        <v>10720</v>
      </c>
      <c r="N999" s="260" t="s">
        <v>1071</v>
      </c>
      <c r="O999" s="266" t="str">
        <f t="shared" ca="1" si="50"/>
        <v>0 tahun, 1 bulan, 25 hari</v>
      </c>
      <c r="P999" s="331">
        <f t="shared" ca="1" si="51"/>
        <v>56</v>
      </c>
    </row>
    <row r="1000" spans="1:16" ht="61.2" x14ac:dyDescent="0.7">
      <c r="A1000" s="259">
        <v>999</v>
      </c>
      <c r="B1000" s="308" t="s">
        <v>15792</v>
      </c>
      <c r="C1000" s="304">
        <v>46248</v>
      </c>
      <c r="D1000" s="262" t="s">
        <v>39</v>
      </c>
      <c r="E1000" s="309" t="s">
        <v>15803</v>
      </c>
      <c r="F1000" s="303"/>
      <c r="G1000" s="263"/>
      <c r="H1000" s="307" t="s">
        <v>5508</v>
      </c>
      <c r="I1000" s="307" t="s">
        <v>5990</v>
      </c>
      <c r="J1000" s="307" t="s">
        <v>12614</v>
      </c>
      <c r="K1000" s="303" t="s">
        <v>16672</v>
      </c>
      <c r="L1000" s="307" t="s">
        <v>1308</v>
      </c>
      <c r="M1000" s="307" t="s">
        <v>10515</v>
      </c>
      <c r="N1000" s="307" t="s">
        <v>7530</v>
      </c>
      <c r="O1000" s="266" t="str">
        <f t="shared" ca="1" si="50"/>
        <v>0 tahun, 1 bulan, 25 hari</v>
      </c>
      <c r="P1000" s="331">
        <f t="shared" ca="1" si="51"/>
        <v>56</v>
      </c>
    </row>
    <row r="1001" spans="1:16" ht="40.799999999999997" x14ac:dyDescent="0.7">
      <c r="A1001" s="259">
        <v>1000</v>
      </c>
      <c r="B1001" s="308" t="s">
        <v>15793</v>
      </c>
      <c r="C1001" s="304">
        <v>46252</v>
      </c>
      <c r="D1001" s="262" t="s">
        <v>39</v>
      </c>
      <c r="E1001" s="309" t="s">
        <v>15804</v>
      </c>
      <c r="F1001" s="303"/>
      <c r="G1001" s="263"/>
      <c r="H1001" s="307" t="s">
        <v>5508</v>
      </c>
      <c r="I1001" s="307" t="s">
        <v>5989</v>
      </c>
      <c r="J1001" s="307" t="s">
        <v>9844</v>
      </c>
      <c r="K1001" s="303" t="s">
        <v>16672</v>
      </c>
      <c r="L1001" s="307" t="s">
        <v>1308</v>
      </c>
      <c r="M1001" s="259" t="s">
        <v>10720</v>
      </c>
      <c r="N1001" s="260" t="s">
        <v>1071</v>
      </c>
      <c r="O1001" s="266" t="str">
        <f t="shared" ca="1" si="50"/>
        <v>0 tahun, 1 bulan, 21 hari</v>
      </c>
      <c r="P1001" s="331">
        <f t="shared" ca="1" si="51"/>
        <v>52</v>
      </c>
    </row>
    <row r="1002" spans="1:16" ht="61.2" x14ac:dyDescent="0.7">
      <c r="A1002" s="259">
        <v>1001</v>
      </c>
      <c r="B1002" s="308" t="s">
        <v>15794</v>
      </c>
      <c r="C1002" s="304">
        <v>46252</v>
      </c>
      <c r="D1002" s="262" t="s">
        <v>39</v>
      </c>
      <c r="E1002" s="309" t="s">
        <v>15805</v>
      </c>
      <c r="F1002" s="303"/>
      <c r="G1002" s="263"/>
      <c r="H1002" s="307" t="s">
        <v>5508</v>
      </c>
      <c r="I1002" s="307" t="s">
        <v>5990</v>
      </c>
      <c r="J1002" s="307" t="s">
        <v>12614</v>
      </c>
      <c r="K1002" s="303" t="s">
        <v>16672</v>
      </c>
      <c r="L1002" s="307" t="s">
        <v>1308</v>
      </c>
      <c r="M1002" s="307" t="s">
        <v>11545</v>
      </c>
      <c r="N1002" s="307" t="s">
        <v>10488</v>
      </c>
      <c r="O1002" s="266" t="str">
        <f t="shared" ca="1" si="50"/>
        <v>0 tahun, 1 bulan, 21 hari</v>
      </c>
      <c r="P1002" s="331">
        <f t="shared" ca="1" si="51"/>
        <v>52</v>
      </c>
    </row>
    <row r="1003" spans="1:16" ht="61.2" x14ac:dyDescent="0.7">
      <c r="A1003" s="259">
        <v>1002</v>
      </c>
      <c r="B1003" s="308" t="s">
        <v>15795</v>
      </c>
      <c r="C1003" s="304">
        <v>46252</v>
      </c>
      <c r="D1003" s="262" t="s">
        <v>39</v>
      </c>
      <c r="E1003" s="309" t="s">
        <v>15959</v>
      </c>
      <c r="F1003" s="303"/>
      <c r="G1003" s="263" t="s">
        <v>15838</v>
      </c>
      <c r="H1003" s="307" t="s">
        <v>5508</v>
      </c>
      <c r="I1003" s="307" t="s">
        <v>3191</v>
      </c>
      <c r="J1003" s="307" t="s">
        <v>1088</v>
      </c>
      <c r="K1003" s="303" t="s">
        <v>16672</v>
      </c>
      <c r="L1003" s="307" t="s">
        <v>1308</v>
      </c>
      <c r="M1003" s="307" t="s">
        <v>1088</v>
      </c>
      <c r="N1003" s="307" t="s">
        <v>14541</v>
      </c>
      <c r="O1003" s="266" t="str">
        <f t="shared" ca="1" si="50"/>
        <v>0 tahun, 1 bulan, 21 hari</v>
      </c>
      <c r="P1003" s="331">
        <f t="shared" ca="1" si="51"/>
        <v>52</v>
      </c>
    </row>
    <row r="1004" spans="1:16" ht="61.2" x14ac:dyDescent="0.7">
      <c r="A1004" s="259">
        <v>1003</v>
      </c>
      <c r="B1004" s="308" t="s">
        <v>15796</v>
      </c>
      <c r="C1004" s="304">
        <v>46252</v>
      </c>
      <c r="D1004" s="262" t="s">
        <v>39</v>
      </c>
      <c r="E1004" s="309" t="s">
        <v>15806</v>
      </c>
      <c r="F1004" s="303"/>
      <c r="G1004" s="263"/>
      <c r="H1004" s="307" t="s">
        <v>5508</v>
      </c>
      <c r="I1004" s="307" t="s">
        <v>5989</v>
      </c>
      <c r="J1004" s="307" t="s">
        <v>9844</v>
      </c>
      <c r="K1004" s="303" t="s">
        <v>16672</v>
      </c>
      <c r="L1004" s="307" t="s">
        <v>1308</v>
      </c>
      <c r="M1004" s="259" t="s">
        <v>10720</v>
      </c>
      <c r="N1004" s="260" t="s">
        <v>1071</v>
      </c>
      <c r="O1004" s="266" t="str">
        <f t="shared" ca="1" si="50"/>
        <v>0 tahun, 1 bulan, 21 hari</v>
      </c>
      <c r="P1004" s="331">
        <f t="shared" ca="1" si="51"/>
        <v>52</v>
      </c>
    </row>
    <row r="1005" spans="1:16" ht="61.2" x14ac:dyDescent="0.7">
      <c r="A1005" s="259">
        <v>1004</v>
      </c>
      <c r="B1005" s="308" t="s">
        <v>15797</v>
      </c>
      <c r="C1005" s="304">
        <v>46253</v>
      </c>
      <c r="D1005" s="262" t="s">
        <v>15807</v>
      </c>
      <c r="E1005" s="309" t="s">
        <v>15808</v>
      </c>
      <c r="F1005" s="303"/>
      <c r="G1005" s="263"/>
      <c r="H1005" s="307" t="s">
        <v>1079</v>
      </c>
      <c r="I1005" s="307" t="s">
        <v>7756</v>
      </c>
      <c r="J1005" s="307" t="s">
        <v>12608</v>
      </c>
      <c r="K1005" s="303" t="s">
        <v>16672</v>
      </c>
      <c r="L1005" s="307" t="s">
        <v>1305</v>
      </c>
      <c r="M1005" s="307" t="s">
        <v>1168</v>
      </c>
      <c r="N1005" s="307" t="s">
        <v>4425</v>
      </c>
      <c r="O1005" s="266" t="str">
        <f t="shared" ca="1" si="50"/>
        <v>0 tahun, 1 bulan, 20 hari</v>
      </c>
      <c r="P1005" s="331">
        <f t="shared" ca="1" si="51"/>
        <v>51</v>
      </c>
    </row>
    <row r="1006" spans="1:16" ht="81.599999999999994" x14ac:dyDescent="0.7">
      <c r="A1006" s="259">
        <v>1005</v>
      </c>
      <c r="B1006" s="308" t="s">
        <v>15798</v>
      </c>
      <c r="C1006" s="304">
        <v>46253</v>
      </c>
      <c r="D1006" s="262" t="s">
        <v>39</v>
      </c>
      <c r="E1006" s="309" t="s">
        <v>15809</v>
      </c>
      <c r="F1006" s="303"/>
      <c r="G1006" s="263" t="s">
        <v>15839</v>
      </c>
      <c r="H1006" s="307" t="s">
        <v>5508</v>
      </c>
      <c r="I1006" s="307" t="s">
        <v>5989</v>
      </c>
      <c r="J1006" s="307" t="s">
        <v>1088</v>
      </c>
      <c r="K1006" s="303" t="s">
        <v>16672</v>
      </c>
      <c r="L1006" s="307" t="s">
        <v>1308</v>
      </c>
      <c r="M1006" s="307" t="s">
        <v>1088</v>
      </c>
      <c r="N1006" s="307" t="s">
        <v>1089</v>
      </c>
      <c r="O1006" s="266" t="str">
        <f t="shared" ca="1" si="50"/>
        <v>0 tahun, 1 bulan, 20 hari</v>
      </c>
      <c r="P1006" s="331">
        <f t="shared" ca="1" si="51"/>
        <v>51</v>
      </c>
    </row>
    <row r="1007" spans="1:16" ht="61.2" x14ac:dyDescent="0.7">
      <c r="A1007" s="259">
        <v>1006</v>
      </c>
      <c r="B1007" s="308" t="s">
        <v>15799</v>
      </c>
      <c r="C1007" s="304">
        <v>46253</v>
      </c>
      <c r="D1007" s="262" t="s">
        <v>39</v>
      </c>
      <c r="E1007" s="309" t="s">
        <v>15810</v>
      </c>
      <c r="F1007" s="303"/>
      <c r="G1007" s="263" t="s">
        <v>15840</v>
      </c>
      <c r="H1007" s="307" t="s">
        <v>5508</v>
      </c>
      <c r="I1007" s="307" t="s">
        <v>3191</v>
      </c>
      <c r="J1007" s="307" t="s">
        <v>1088</v>
      </c>
      <c r="K1007" s="303" t="s">
        <v>16672</v>
      </c>
      <c r="L1007" s="307" t="s">
        <v>1308</v>
      </c>
      <c r="M1007" s="307" t="s">
        <v>1088</v>
      </c>
      <c r="N1007" s="307" t="s">
        <v>14541</v>
      </c>
      <c r="O1007" s="266" t="str">
        <f t="shared" ca="1" si="50"/>
        <v>0 tahun, 1 bulan, 20 hari</v>
      </c>
      <c r="P1007" s="331">
        <f t="shared" ca="1" si="51"/>
        <v>51</v>
      </c>
    </row>
    <row r="1008" spans="1:16" ht="102" x14ac:dyDescent="0.7">
      <c r="A1008" s="259">
        <v>1007</v>
      </c>
      <c r="B1008" s="308" t="s">
        <v>15800</v>
      </c>
      <c r="C1008" s="304">
        <v>46253</v>
      </c>
      <c r="D1008" s="262" t="s">
        <v>39</v>
      </c>
      <c r="E1008" s="309" t="s">
        <v>15811</v>
      </c>
      <c r="F1008" s="303"/>
      <c r="G1008" s="263" t="s">
        <v>15841</v>
      </c>
      <c r="H1008" s="307" t="s">
        <v>5508</v>
      </c>
      <c r="I1008" s="307" t="s">
        <v>5990</v>
      </c>
      <c r="J1008" s="307" t="s">
        <v>1088</v>
      </c>
      <c r="K1008" s="303" t="s">
        <v>16672</v>
      </c>
      <c r="L1008" s="307" t="s">
        <v>1308</v>
      </c>
      <c r="M1008" s="307" t="s">
        <v>1088</v>
      </c>
      <c r="N1008" s="307" t="s">
        <v>14541</v>
      </c>
      <c r="O1008" s="266" t="str">
        <f t="shared" ca="1" si="50"/>
        <v>0 tahun, 1 bulan, 20 hari</v>
      </c>
      <c r="P1008" s="331">
        <f t="shared" ca="1" si="51"/>
        <v>51</v>
      </c>
    </row>
    <row r="1009" spans="1:16" ht="81.599999999999994" x14ac:dyDescent="0.7">
      <c r="A1009" s="259">
        <v>1008</v>
      </c>
      <c r="B1009" s="308" t="s">
        <v>15801</v>
      </c>
      <c r="C1009" s="304">
        <v>46253</v>
      </c>
      <c r="D1009" s="262" t="s">
        <v>15812</v>
      </c>
      <c r="E1009" s="309" t="s">
        <v>15813</v>
      </c>
      <c r="F1009" s="303"/>
      <c r="G1009" s="263"/>
      <c r="H1009" s="307" t="s">
        <v>5508</v>
      </c>
      <c r="I1009" s="307" t="s">
        <v>5989</v>
      </c>
      <c r="J1009" s="307" t="s">
        <v>12601</v>
      </c>
      <c r="K1009" s="303" t="s">
        <v>16672</v>
      </c>
      <c r="L1009" s="307" t="s">
        <v>1308</v>
      </c>
      <c r="M1009" s="307" t="s">
        <v>1167</v>
      </c>
      <c r="N1009" s="260" t="s">
        <v>1163</v>
      </c>
      <c r="O1009" s="266" t="str">
        <f t="shared" ca="1" si="50"/>
        <v>0 tahun, 1 bulan, 20 hari</v>
      </c>
      <c r="P1009" s="331">
        <f t="shared" ca="1" si="51"/>
        <v>51</v>
      </c>
    </row>
    <row r="1010" spans="1:16" ht="61.2" x14ac:dyDescent="0.7">
      <c r="A1010" s="259">
        <v>1009</v>
      </c>
      <c r="B1010" s="308" t="s">
        <v>15802</v>
      </c>
      <c r="C1010" s="304">
        <v>46253</v>
      </c>
      <c r="D1010" s="262" t="s">
        <v>39</v>
      </c>
      <c r="E1010" s="309" t="s">
        <v>15814</v>
      </c>
      <c r="F1010" s="303"/>
      <c r="G1010" s="263"/>
      <c r="H1010" s="307" t="s">
        <v>5508</v>
      </c>
      <c r="I1010" s="307" t="s">
        <v>5989</v>
      </c>
      <c r="J1010" s="307" t="s">
        <v>9844</v>
      </c>
      <c r="K1010" s="303" t="s">
        <v>16672</v>
      </c>
      <c r="L1010" s="307" t="s">
        <v>1308</v>
      </c>
      <c r="M1010" s="307" t="s">
        <v>10720</v>
      </c>
      <c r="N1010" s="307" t="s">
        <v>1071</v>
      </c>
      <c r="O1010" s="266" t="str">
        <f t="shared" ca="1" si="50"/>
        <v>0 tahun, 1 bulan, 20 hari</v>
      </c>
      <c r="P1010" s="331">
        <f t="shared" ca="1" si="51"/>
        <v>51</v>
      </c>
    </row>
    <row r="1011" spans="1:16" ht="61.2" x14ac:dyDescent="0.7">
      <c r="A1011" s="259">
        <v>1010</v>
      </c>
      <c r="B1011" s="308" t="s">
        <v>15967</v>
      </c>
      <c r="C1011" s="304">
        <v>46254</v>
      </c>
      <c r="D1011" s="262" t="s">
        <v>39</v>
      </c>
      <c r="E1011" s="309" t="s">
        <v>15987</v>
      </c>
      <c r="F1011" s="303"/>
      <c r="G1011" s="263"/>
      <c r="H1011" s="307" t="s">
        <v>5508</v>
      </c>
      <c r="I1011" s="307" t="s">
        <v>5989</v>
      </c>
      <c r="J1011" s="307" t="s">
        <v>9844</v>
      </c>
      <c r="K1011" s="303" t="s">
        <v>16672</v>
      </c>
      <c r="L1011" s="307" t="s">
        <v>1308</v>
      </c>
      <c r="M1011" s="307" t="s">
        <v>10720</v>
      </c>
      <c r="N1011" s="307" t="s">
        <v>1071</v>
      </c>
      <c r="O1011" s="266" t="str">
        <f t="shared" ca="1" si="50"/>
        <v>0 tahun, 1 bulan, 19 hari</v>
      </c>
      <c r="P1011" s="331">
        <f t="shared" ca="1" si="51"/>
        <v>50</v>
      </c>
    </row>
    <row r="1012" spans="1:16" ht="40.799999999999997" x14ac:dyDescent="0.7">
      <c r="A1012" s="259">
        <v>1011</v>
      </c>
      <c r="B1012" s="308" t="s">
        <v>15968</v>
      </c>
      <c r="C1012" s="304">
        <v>46255</v>
      </c>
      <c r="D1012" s="262" t="s">
        <v>39</v>
      </c>
      <c r="E1012" s="309" t="s">
        <v>15988</v>
      </c>
      <c r="F1012" s="303"/>
      <c r="G1012" s="263"/>
      <c r="H1012" s="307" t="s">
        <v>5508</v>
      </c>
      <c r="I1012" s="307" t="s">
        <v>5990</v>
      </c>
      <c r="J1012" s="307" t="s">
        <v>12614</v>
      </c>
      <c r="K1012" s="303" t="s">
        <v>16672</v>
      </c>
      <c r="L1012" s="307" t="s">
        <v>1305</v>
      </c>
      <c r="M1012" s="307" t="s">
        <v>10515</v>
      </c>
      <c r="N1012" s="307" t="s">
        <v>13715</v>
      </c>
      <c r="O1012" s="266" t="str">
        <f t="shared" ca="1" si="50"/>
        <v>0 tahun, 1 bulan, 18 hari</v>
      </c>
      <c r="P1012" s="331">
        <f t="shared" ca="1" si="51"/>
        <v>49</v>
      </c>
    </row>
    <row r="1013" spans="1:16" ht="40.799999999999997" x14ac:dyDescent="0.7">
      <c r="A1013" s="259">
        <v>1012</v>
      </c>
      <c r="B1013" s="308" t="s">
        <v>15969</v>
      </c>
      <c r="C1013" s="304">
        <v>46255</v>
      </c>
      <c r="D1013" s="262" t="s">
        <v>39</v>
      </c>
      <c r="E1013" s="309" t="s">
        <v>15989</v>
      </c>
      <c r="F1013" s="303"/>
      <c r="G1013" s="263"/>
      <c r="H1013" s="307" t="s">
        <v>5508</v>
      </c>
      <c r="I1013" s="307" t="s">
        <v>3191</v>
      </c>
      <c r="J1013" s="307" t="s">
        <v>12614</v>
      </c>
      <c r="K1013" s="303" t="s">
        <v>16672</v>
      </c>
      <c r="L1013" s="307" t="s">
        <v>1308</v>
      </c>
      <c r="M1013" s="307" t="s">
        <v>10515</v>
      </c>
      <c r="N1013" s="307" t="s">
        <v>13715</v>
      </c>
      <c r="O1013" s="266" t="str">
        <f t="shared" ca="1" si="50"/>
        <v>0 tahun, 1 bulan, 18 hari</v>
      </c>
      <c r="P1013" s="331">
        <f t="shared" ca="1" si="51"/>
        <v>49</v>
      </c>
    </row>
    <row r="1014" spans="1:16" ht="40.799999999999997" x14ac:dyDescent="0.7">
      <c r="A1014" s="259">
        <v>1013</v>
      </c>
      <c r="B1014" s="308" t="s">
        <v>15970</v>
      </c>
      <c r="C1014" s="304">
        <v>46255</v>
      </c>
      <c r="D1014" s="262" t="s">
        <v>9</v>
      </c>
      <c r="E1014" s="309" t="s">
        <v>15990</v>
      </c>
      <c r="F1014" s="303"/>
      <c r="G1014" s="263"/>
      <c r="H1014" s="307" t="s">
        <v>5508</v>
      </c>
      <c r="I1014" s="307" t="s">
        <v>5990</v>
      </c>
      <c r="J1014" s="307" t="s">
        <v>12614</v>
      </c>
      <c r="K1014" s="303" t="s">
        <v>16672</v>
      </c>
      <c r="L1014" s="307" t="s">
        <v>1308</v>
      </c>
      <c r="M1014" s="307" t="s">
        <v>10515</v>
      </c>
      <c r="N1014" s="307" t="s">
        <v>13715</v>
      </c>
      <c r="O1014" s="266" t="str">
        <f t="shared" ca="1" si="50"/>
        <v>0 tahun, 1 bulan, 18 hari</v>
      </c>
      <c r="P1014" s="331">
        <f t="shared" ca="1" si="51"/>
        <v>49</v>
      </c>
    </row>
    <row r="1015" spans="1:16" ht="61.2" x14ac:dyDescent="0.7">
      <c r="A1015" s="259">
        <v>1014</v>
      </c>
      <c r="B1015" s="308" t="s">
        <v>15971</v>
      </c>
      <c r="C1015" s="304">
        <v>46255</v>
      </c>
      <c r="D1015" s="262" t="s">
        <v>39</v>
      </c>
      <c r="E1015" s="309" t="s">
        <v>15991</v>
      </c>
      <c r="F1015" s="303"/>
      <c r="G1015" s="263"/>
      <c r="H1015" s="307" t="s">
        <v>5508</v>
      </c>
      <c r="I1015" s="307" t="s">
        <v>5989</v>
      </c>
      <c r="J1015" s="307" t="s">
        <v>9844</v>
      </c>
      <c r="K1015" s="303" t="s">
        <v>16672</v>
      </c>
      <c r="L1015" s="307" t="s">
        <v>1308</v>
      </c>
      <c r="M1015" s="307" t="s">
        <v>10720</v>
      </c>
      <c r="N1015" s="307" t="s">
        <v>1071</v>
      </c>
      <c r="O1015" s="266" t="str">
        <f t="shared" ca="1" si="50"/>
        <v>0 tahun, 1 bulan, 18 hari</v>
      </c>
      <c r="P1015" s="331">
        <f t="shared" ca="1" si="51"/>
        <v>49</v>
      </c>
    </row>
    <row r="1016" spans="1:16" ht="61.2" x14ac:dyDescent="0.7">
      <c r="A1016" s="259">
        <v>1015</v>
      </c>
      <c r="B1016" s="308" t="s">
        <v>15972</v>
      </c>
      <c r="C1016" s="304">
        <v>46255</v>
      </c>
      <c r="D1016" s="262" t="s">
        <v>39</v>
      </c>
      <c r="E1016" s="309" t="s">
        <v>15992</v>
      </c>
      <c r="F1016" s="303"/>
      <c r="G1016" s="263"/>
      <c r="H1016" s="307" t="s">
        <v>5508</v>
      </c>
      <c r="I1016" s="307" t="s">
        <v>5990</v>
      </c>
      <c r="J1016" s="307" t="s">
        <v>12614</v>
      </c>
      <c r="K1016" s="303" t="s">
        <v>16672</v>
      </c>
      <c r="L1016" s="307" t="s">
        <v>1308</v>
      </c>
      <c r="M1016" s="307" t="s">
        <v>11545</v>
      </c>
      <c r="N1016" s="307" t="s">
        <v>10488</v>
      </c>
      <c r="O1016" s="266" t="str">
        <f t="shared" ca="1" si="50"/>
        <v>0 tahun, 1 bulan, 18 hari</v>
      </c>
      <c r="P1016" s="331">
        <f t="shared" ca="1" si="51"/>
        <v>49</v>
      </c>
    </row>
    <row r="1017" spans="1:16" ht="40.799999999999997" x14ac:dyDescent="0.7">
      <c r="A1017" s="259">
        <v>1016</v>
      </c>
      <c r="B1017" s="308" t="s">
        <v>15973</v>
      </c>
      <c r="C1017" s="304">
        <v>46258</v>
      </c>
      <c r="D1017" s="262" t="s">
        <v>39</v>
      </c>
      <c r="E1017" s="309" t="s">
        <v>15993</v>
      </c>
      <c r="F1017" s="303"/>
      <c r="G1017" s="263"/>
      <c r="H1017" s="326" t="s">
        <v>5508</v>
      </c>
      <c r="I1017" s="307" t="s">
        <v>5989</v>
      </c>
      <c r="J1017" s="305" t="s">
        <v>12603</v>
      </c>
      <c r="K1017" s="303" t="s">
        <v>16672</v>
      </c>
      <c r="L1017" s="307" t="s">
        <v>1308</v>
      </c>
      <c r="M1017" s="307" t="s">
        <v>1080</v>
      </c>
      <c r="N1017" s="307" t="s">
        <v>9788</v>
      </c>
      <c r="O1017" s="266" t="str">
        <f t="shared" ca="1" si="50"/>
        <v>0 tahun, 1 bulan, 15 hari</v>
      </c>
      <c r="P1017" s="331">
        <f t="shared" ca="1" si="51"/>
        <v>46</v>
      </c>
    </row>
    <row r="1018" spans="1:16" ht="61.2" x14ac:dyDescent="0.7">
      <c r="A1018" s="259">
        <v>1017</v>
      </c>
      <c r="B1018" s="308" t="s">
        <v>15974</v>
      </c>
      <c r="C1018" s="304">
        <v>46258</v>
      </c>
      <c r="D1018" s="262" t="s">
        <v>39</v>
      </c>
      <c r="E1018" s="309" t="s">
        <v>15994</v>
      </c>
      <c r="F1018" s="303"/>
      <c r="G1018" s="263"/>
      <c r="H1018" s="307" t="s">
        <v>5508</v>
      </c>
      <c r="I1018" s="307" t="s">
        <v>5989</v>
      </c>
      <c r="J1018" s="307" t="s">
        <v>9844</v>
      </c>
      <c r="K1018" s="303" t="s">
        <v>16672</v>
      </c>
      <c r="L1018" s="307" t="s">
        <v>1308</v>
      </c>
      <c r="M1018" s="307" t="s">
        <v>10720</v>
      </c>
      <c r="N1018" s="307" t="s">
        <v>1071</v>
      </c>
      <c r="O1018" s="266" t="str">
        <f t="shared" ca="1" si="50"/>
        <v>0 tahun, 1 bulan, 15 hari</v>
      </c>
      <c r="P1018" s="331">
        <f t="shared" ca="1" si="51"/>
        <v>46</v>
      </c>
    </row>
    <row r="1019" spans="1:16" ht="81.599999999999994" x14ac:dyDescent="0.7">
      <c r="A1019" s="259">
        <v>1018</v>
      </c>
      <c r="B1019" s="308" t="s">
        <v>15975</v>
      </c>
      <c r="C1019" s="304">
        <v>46258</v>
      </c>
      <c r="D1019" s="262" t="s">
        <v>39</v>
      </c>
      <c r="E1019" s="309" t="s">
        <v>15995</v>
      </c>
      <c r="F1019" s="303"/>
      <c r="G1019" s="263" t="s">
        <v>16058</v>
      </c>
      <c r="H1019" s="307" t="s">
        <v>1079</v>
      </c>
      <c r="I1019" s="307" t="s">
        <v>7756</v>
      </c>
      <c r="J1019" s="307" t="s">
        <v>1088</v>
      </c>
      <c r="K1019" s="303" t="s">
        <v>16672</v>
      </c>
      <c r="L1019" s="307" t="s">
        <v>1308</v>
      </c>
      <c r="M1019" s="307" t="s">
        <v>1088</v>
      </c>
      <c r="N1019" s="307" t="s">
        <v>1089</v>
      </c>
      <c r="O1019" s="266" t="str">
        <f t="shared" ca="1" si="50"/>
        <v>0 tahun, 1 bulan, 15 hari</v>
      </c>
      <c r="P1019" s="331">
        <f t="shared" ca="1" si="51"/>
        <v>46</v>
      </c>
    </row>
    <row r="1020" spans="1:16" ht="102" x14ac:dyDescent="0.7">
      <c r="A1020" s="259">
        <v>1019</v>
      </c>
      <c r="B1020" s="308" t="s">
        <v>15976</v>
      </c>
      <c r="C1020" s="304">
        <v>46258</v>
      </c>
      <c r="D1020" s="262" t="s">
        <v>39</v>
      </c>
      <c r="E1020" s="309" t="s">
        <v>12688</v>
      </c>
      <c r="F1020" s="303"/>
      <c r="G1020" s="263" t="s">
        <v>17040</v>
      </c>
      <c r="H1020" s="307" t="s">
        <v>5508</v>
      </c>
      <c r="I1020" s="307" t="s">
        <v>5990</v>
      </c>
      <c r="J1020" s="307" t="s">
        <v>12614</v>
      </c>
      <c r="K1020" s="303" t="s">
        <v>16672</v>
      </c>
      <c r="L1020" s="307" t="s">
        <v>1184</v>
      </c>
      <c r="M1020" s="307" t="s">
        <v>11545</v>
      </c>
      <c r="N1020" s="307" t="s">
        <v>13350</v>
      </c>
      <c r="O1020" s="266" t="str">
        <f t="shared" ca="1" si="50"/>
        <v>0 tahun, 1 bulan, 15 hari</v>
      </c>
      <c r="P1020" s="331">
        <f t="shared" ca="1" si="51"/>
        <v>46</v>
      </c>
    </row>
    <row r="1021" spans="1:16" ht="102" x14ac:dyDescent="0.7">
      <c r="A1021" s="259">
        <v>1020</v>
      </c>
      <c r="B1021" s="308" t="s">
        <v>15977</v>
      </c>
      <c r="C1021" s="304">
        <v>46258</v>
      </c>
      <c r="D1021" s="262" t="s">
        <v>39</v>
      </c>
      <c r="E1021" s="309" t="s">
        <v>12369</v>
      </c>
      <c r="F1021" s="303"/>
      <c r="G1021" s="263" t="s">
        <v>17041</v>
      </c>
      <c r="H1021" s="307" t="s">
        <v>5508</v>
      </c>
      <c r="I1021" s="307" t="s">
        <v>5990</v>
      </c>
      <c r="J1021" s="307" t="s">
        <v>12614</v>
      </c>
      <c r="K1021" s="303" t="s">
        <v>16672</v>
      </c>
      <c r="L1021" s="307" t="s">
        <v>1184</v>
      </c>
      <c r="M1021" s="307" t="s">
        <v>11545</v>
      </c>
      <c r="N1021" s="307" t="s">
        <v>13350</v>
      </c>
      <c r="O1021" s="266" t="str">
        <f t="shared" ca="1" si="50"/>
        <v>0 tahun, 1 bulan, 15 hari</v>
      </c>
      <c r="P1021" s="331">
        <f t="shared" ca="1" si="51"/>
        <v>46</v>
      </c>
    </row>
    <row r="1022" spans="1:16" x14ac:dyDescent="0.7">
      <c r="A1022" s="259">
        <v>1021</v>
      </c>
      <c r="B1022" s="308" t="s">
        <v>15978</v>
      </c>
      <c r="C1022" s="304">
        <v>46258</v>
      </c>
      <c r="D1022" s="262" t="s">
        <v>15996</v>
      </c>
      <c r="E1022" s="309" t="s">
        <v>15997</v>
      </c>
      <c r="F1022" s="303"/>
      <c r="G1022" s="263"/>
      <c r="H1022" s="307" t="s">
        <v>5985</v>
      </c>
      <c r="I1022" s="307" t="s">
        <v>5985</v>
      </c>
      <c r="J1022" s="307" t="s">
        <v>12621</v>
      </c>
      <c r="K1022" s="303" t="s">
        <v>16672</v>
      </c>
      <c r="L1022" s="307" t="s">
        <v>1305</v>
      </c>
      <c r="M1022" s="307" t="s">
        <v>1167</v>
      </c>
      <c r="N1022" s="307" t="s">
        <v>1163</v>
      </c>
      <c r="O1022" s="266" t="str">
        <f t="shared" ca="1" si="50"/>
        <v>0 tahun, 1 bulan, 15 hari</v>
      </c>
      <c r="P1022" s="331">
        <f t="shared" ca="1" si="51"/>
        <v>46</v>
      </c>
    </row>
    <row r="1023" spans="1:16" ht="40.799999999999997" x14ac:dyDescent="0.7">
      <c r="A1023" s="259">
        <v>1022</v>
      </c>
      <c r="B1023" s="308" t="s">
        <v>15979</v>
      </c>
      <c r="C1023" s="304">
        <v>46260</v>
      </c>
      <c r="D1023" s="262" t="s">
        <v>39</v>
      </c>
      <c r="E1023" s="309" t="s">
        <v>15998</v>
      </c>
      <c r="F1023" s="303"/>
      <c r="G1023" s="263"/>
      <c r="H1023" s="307" t="s">
        <v>5508</v>
      </c>
      <c r="I1023" s="307" t="s">
        <v>7640</v>
      </c>
      <c r="J1023" s="307" t="s">
        <v>12614</v>
      </c>
      <c r="K1023" s="303" t="s">
        <v>16672</v>
      </c>
      <c r="L1023" s="307" t="s">
        <v>1305</v>
      </c>
      <c r="M1023" s="307" t="s">
        <v>1080</v>
      </c>
      <c r="N1023" s="307" t="s">
        <v>9788</v>
      </c>
      <c r="O1023" s="266" t="str">
        <f t="shared" ca="1" si="50"/>
        <v>0 tahun, 1 bulan, 13 hari</v>
      </c>
      <c r="P1023" s="331">
        <f t="shared" ca="1" si="51"/>
        <v>44</v>
      </c>
    </row>
    <row r="1024" spans="1:16" ht="61.2" x14ac:dyDescent="0.7">
      <c r="A1024" s="259">
        <v>1023</v>
      </c>
      <c r="B1024" s="308" t="s">
        <v>15980</v>
      </c>
      <c r="C1024" s="304">
        <v>46260</v>
      </c>
      <c r="D1024" s="262" t="s">
        <v>9</v>
      </c>
      <c r="E1024" s="309" t="s">
        <v>15999</v>
      </c>
      <c r="F1024" s="303"/>
      <c r="G1024" s="263"/>
      <c r="H1024" s="307" t="s">
        <v>5508</v>
      </c>
      <c r="I1024" s="307" t="s">
        <v>7640</v>
      </c>
      <c r="J1024" s="307" t="s">
        <v>12614</v>
      </c>
      <c r="K1024" s="303" t="s">
        <v>16672</v>
      </c>
      <c r="L1024" s="307" t="s">
        <v>1305</v>
      </c>
      <c r="M1024" s="307" t="s">
        <v>1080</v>
      </c>
      <c r="N1024" s="307" t="s">
        <v>9788</v>
      </c>
      <c r="O1024" s="266" t="str">
        <f t="shared" ca="1" si="50"/>
        <v>0 tahun, 1 bulan, 13 hari</v>
      </c>
      <c r="P1024" s="331">
        <f t="shared" ca="1" si="51"/>
        <v>44</v>
      </c>
    </row>
    <row r="1025" spans="1:16" ht="40.799999999999997" x14ac:dyDescent="0.7">
      <c r="A1025" s="259">
        <v>1024</v>
      </c>
      <c r="B1025" s="308" t="s">
        <v>15981</v>
      </c>
      <c r="C1025" s="304">
        <v>46260</v>
      </c>
      <c r="D1025" s="262" t="s">
        <v>39</v>
      </c>
      <c r="E1025" s="309" t="s">
        <v>13346</v>
      </c>
      <c r="F1025" s="303"/>
      <c r="G1025" s="263"/>
      <c r="H1025" s="307" t="s">
        <v>5985</v>
      </c>
      <c r="I1025" s="307" t="s">
        <v>5985</v>
      </c>
      <c r="J1025" s="307" t="s">
        <v>12603</v>
      </c>
      <c r="K1025" s="303" t="s">
        <v>16672</v>
      </c>
      <c r="L1025" s="307" t="s">
        <v>1308</v>
      </c>
      <c r="M1025" s="307" t="s">
        <v>1080</v>
      </c>
      <c r="N1025" s="307" t="s">
        <v>9788</v>
      </c>
      <c r="O1025" s="266" t="str">
        <f t="shared" ca="1" si="50"/>
        <v>0 tahun, 1 bulan, 13 hari</v>
      </c>
      <c r="P1025" s="331">
        <f t="shared" ca="1" si="51"/>
        <v>44</v>
      </c>
    </row>
    <row r="1026" spans="1:16" ht="61.2" x14ac:dyDescent="0.7">
      <c r="A1026" s="259">
        <v>1025</v>
      </c>
      <c r="B1026" s="308" t="s">
        <v>15982</v>
      </c>
      <c r="C1026" s="304">
        <v>46260</v>
      </c>
      <c r="D1026" s="262" t="s">
        <v>39</v>
      </c>
      <c r="E1026" s="309" t="s">
        <v>16000</v>
      </c>
      <c r="F1026" s="303"/>
      <c r="G1026" s="263"/>
      <c r="H1026" s="307" t="s">
        <v>5508</v>
      </c>
      <c r="I1026" s="307" t="s">
        <v>5989</v>
      </c>
      <c r="J1026" s="307" t="s">
        <v>9844</v>
      </c>
      <c r="K1026" s="303" t="s">
        <v>16672</v>
      </c>
      <c r="L1026" s="307" t="s">
        <v>1308</v>
      </c>
      <c r="M1026" s="307" t="s">
        <v>10720</v>
      </c>
      <c r="N1026" s="307" t="s">
        <v>1071</v>
      </c>
      <c r="O1026" s="266" t="str">
        <f t="shared" ca="1" si="50"/>
        <v>0 tahun, 1 bulan, 13 hari</v>
      </c>
      <c r="P1026" s="331">
        <f t="shared" ca="1" si="51"/>
        <v>44</v>
      </c>
    </row>
    <row r="1027" spans="1:16" ht="61.2" x14ac:dyDescent="0.7">
      <c r="A1027" s="259">
        <v>1026</v>
      </c>
      <c r="B1027" s="308" t="s">
        <v>15983</v>
      </c>
      <c r="C1027" s="304">
        <v>46261</v>
      </c>
      <c r="D1027" s="262" t="s">
        <v>39</v>
      </c>
      <c r="E1027" s="309" t="s">
        <v>16001</v>
      </c>
      <c r="F1027" s="303"/>
      <c r="G1027" s="263" t="s">
        <v>16232</v>
      </c>
      <c r="H1027" s="307" t="s">
        <v>1079</v>
      </c>
      <c r="I1027" s="307" t="s">
        <v>7756</v>
      </c>
      <c r="J1027" s="307" t="s">
        <v>1088</v>
      </c>
      <c r="K1027" s="303" t="s">
        <v>16672</v>
      </c>
      <c r="L1027" s="307" t="s">
        <v>1308</v>
      </c>
      <c r="M1027" s="307" t="s">
        <v>1088</v>
      </c>
      <c r="N1027" s="307" t="s">
        <v>1089</v>
      </c>
      <c r="O1027" s="266" t="str">
        <f t="shared" ca="1" si="50"/>
        <v>0 tahun, 1 bulan, 12 hari</v>
      </c>
      <c r="P1027" s="331">
        <f t="shared" ca="1" si="51"/>
        <v>43</v>
      </c>
    </row>
    <row r="1028" spans="1:16" ht="61.2" x14ac:dyDescent="0.7">
      <c r="A1028" s="259">
        <v>1027</v>
      </c>
      <c r="B1028" s="308" t="s">
        <v>15984</v>
      </c>
      <c r="C1028" s="304">
        <v>46261</v>
      </c>
      <c r="D1028" s="262" t="s">
        <v>39</v>
      </c>
      <c r="E1028" s="309" t="s">
        <v>16002</v>
      </c>
      <c r="F1028" s="303"/>
      <c r="G1028" s="263"/>
      <c r="H1028" s="307" t="s">
        <v>5508</v>
      </c>
      <c r="I1028" s="307" t="s">
        <v>5989</v>
      </c>
      <c r="J1028" s="307" t="s">
        <v>9844</v>
      </c>
      <c r="K1028" s="303" t="s">
        <v>16672</v>
      </c>
      <c r="L1028" s="307" t="s">
        <v>1308</v>
      </c>
      <c r="M1028" s="307" t="s">
        <v>10720</v>
      </c>
      <c r="N1028" s="307" t="s">
        <v>1071</v>
      </c>
      <c r="O1028" s="266" t="str">
        <f t="shared" ca="1" si="50"/>
        <v>0 tahun, 1 bulan, 12 hari</v>
      </c>
      <c r="P1028" s="331">
        <f t="shared" ca="1" si="51"/>
        <v>43</v>
      </c>
    </row>
    <row r="1029" spans="1:16" ht="40.799999999999997" x14ac:dyDescent="0.7">
      <c r="A1029" s="259">
        <v>1028</v>
      </c>
      <c r="B1029" s="308" t="s">
        <v>15985</v>
      </c>
      <c r="C1029" s="304">
        <v>46261</v>
      </c>
      <c r="D1029" s="262" t="s">
        <v>39</v>
      </c>
      <c r="E1029" s="309" t="s">
        <v>16003</v>
      </c>
      <c r="F1029" s="303"/>
      <c r="G1029" s="263"/>
      <c r="H1029" s="326" t="s">
        <v>5508</v>
      </c>
      <c r="I1029" s="307" t="s">
        <v>3200</v>
      </c>
      <c r="J1029" s="307" t="s">
        <v>12603</v>
      </c>
      <c r="K1029" s="303" t="s">
        <v>16672</v>
      </c>
      <c r="L1029" s="307" t="s">
        <v>1308</v>
      </c>
      <c r="M1029" s="307" t="s">
        <v>1080</v>
      </c>
      <c r="N1029" s="307" t="s">
        <v>9788</v>
      </c>
      <c r="O1029" s="266" t="str">
        <f t="shared" ref="O1029:O1030" ca="1" si="52">DATEDIF(C1029,$R$1,"Y")&amp;" tahun, "&amp;DATEDIF(C1029,$R$1,"YM")&amp;" bulan, "&amp;DATEDIF(C1029,$R$1,"MD")&amp;" hari"</f>
        <v>0 tahun, 1 bulan, 12 hari</v>
      </c>
      <c r="P1029" s="331">
        <f t="shared" ref="P1029:P1030" ca="1" si="53">TODAY()-C1029</f>
        <v>43</v>
      </c>
    </row>
    <row r="1030" spans="1:16" ht="40.799999999999997" x14ac:dyDescent="0.7">
      <c r="A1030" s="259">
        <v>1029</v>
      </c>
      <c r="B1030" s="308" t="s">
        <v>15986</v>
      </c>
      <c r="C1030" s="304">
        <v>46262</v>
      </c>
      <c r="D1030" s="262" t="s">
        <v>39</v>
      </c>
      <c r="E1030" s="309" t="s">
        <v>16004</v>
      </c>
      <c r="F1030" s="303"/>
      <c r="G1030" s="263"/>
      <c r="H1030" s="326" t="s">
        <v>5508</v>
      </c>
      <c r="I1030" s="307" t="s">
        <v>5989</v>
      </c>
      <c r="J1030" s="307" t="s">
        <v>12603</v>
      </c>
      <c r="K1030" s="303" t="s">
        <v>16672</v>
      </c>
      <c r="L1030" s="307" t="s">
        <v>1308</v>
      </c>
      <c r="M1030" s="307" t="s">
        <v>1080</v>
      </c>
      <c r="N1030" s="307" t="s">
        <v>9788</v>
      </c>
      <c r="O1030" s="266" t="str">
        <f t="shared" ca="1" si="52"/>
        <v>0 tahun, 1 bulan, 11 hari</v>
      </c>
      <c r="P1030" s="331">
        <f t="shared" ca="1" si="53"/>
        <v>42</v>
      </c>
    </row>
    <row r="1031" spans="1:16" ht="40.799999999999997" x14ac:dyDescent="0.7">
      <c r="A1031" s="259">
        <v>1030</v>
      </c>
      <c r="B1031" s="308" t="s">
        <v>16101</v>
      </c>
      <c r="C1031" s="304">
        <v>46262</v>
      </c>
      <c r="D1031" s="262" t="s">
        <v>39</v>
      </c>
      <c r="E1031" s="309" t="s">
        <v>16142</v>
      </c>
      <c r="F1031" s="303"/>
      <c r="G1031" s="263"/>
      <c r="H1031" s="326" t="s">
        <v>5508</v>
      </c>
      <c r="I1031" s="307" t="s">
        <v>5989</v>
      </c>
      <c r="J1031" s="307" t="s">
        <v>12614</v>
      </c>
      <c r="K1031" s="303" t="s">
        <v>16672</v>
      </c>
      <c r="L1031" s="307" t="s">
        <v>1308</v>
      </c>
      <c r="M1031" s="307" t="s">
        <v>12913</v>
      </c>
      <c r="N1031" s="307" t="s">
        <v>13715</v>
      </c>
      <c r="O1031" s="266" t="str">
        <f t="shared" ref="O1031:O1072" ca="1" si="54">DATEDIF(C1031,$R$1,"Y")&amp;" tahun, "&amp;DATEDIF(C1031,$R$1,"YM")&amp;" bulan, "&amp;DATEDIF(C1031,$R$1,"MD")&amp;" hari"</f>
        <v>0 tahun, 1 bulan, 11 hari</v>
      </c>
      <c r="P1031" s="331">
        <f t="shared" ref="P1031:P1072" ca="1" si="55">TODAY()-C1031</f>
        <v>42</v>
      </c>
    </row>
    <row r="1032" spans="1:16" ht="40.799999999999997" x14ac:dyDescent="0.7">
      <c r="A1032" s="259">
        <v>1031</v>
      </c>
      <c r="B1032" s="308" t="s">
        <v>16102</v>
      </c>
      <c r="C1032" s="304">
        <v>46262</v>
      </c>
      <c r="D1032" s="262" t="s">
        <v>39</v>
      </c>
      <c r="E1032" s="309" t="s">
        <v>16143</v>
      </c>
      <c r="F1032" s="303"/>
      <c r="G1032" s="263"/>
      <c r="H1032" s="326" t="s">
        <v>5508</v>
      </c>
      <c r="I1032" s="307" t="s">
        <v>5989</v>
      </c>
      <c r="J1032" s="307" t="s">
        <v>12614</v>
      </c>
      <c r="K1032" s="303" t="s">
        <v>16672</v>
      </c>
      <c r="L1032" s="307" t="s">
        <v>1308</v>
      </c>
      <c r="M1032" s="307" t="s">
        <v>10515</v>
      </c>
      <c r="N1032" s="307" t="s">
        <v>13715</v>
      </c>
      <c r="O1032" s="266" t="str">
        <f t="shared" ca="1" si="54"/>
        <v>0 tahun, 1 bulan, 11 hari</v>
      </c>
      <c r="P1032" s="331">
        <f t="shared" ca="1" si="55"/>
        <v>42</v>
      </c>
    </row>
    <row r="1033" spans="1:16" ht="40.799999999999997" x14ac:dyDescent="0.7">
      <c r="A1033" s="259">
        <v>1032</v>
      </c>
      <c r="B1033" s="308" t="s">
        <v>16072</v>
      </c>
      <c r="C1033" s="304">
        <v>46262</v>
      </c>
      <c r="D1033" s="262" t="s">
        <v>39</v>
      </c>
      <c r="E1033" s="309" t="s">
        <v>16144</v>
      </c>
      <c r="F1033" s="303"/>
      <c r="G1033" s="263" t="s">
        <v>16233</v>
      </c>
      <c r="H1033" s="326" t="s">
        <v>1079</v>
      </c>
      <c r="I1033" s="326" t="s">
        <v>3199</v>
      </c>
      <c r="J1033" s="307" t="s">
        <v>12603</v>
      </c>
      <c r="K1033" s="303" t="s">
        <v>16672</v>
      </c>
      <c r="L1033" s="307" t="s">
        <v>1308</v>
      </c>
      <c r="M1033" s="307" t="s">
        <v>1080</v>
      </c>
      <c r="N1033" s="307" t="s">
        <v>9788</v>
      </c>
      <c r="O1033" s="266" t="str">
        <f t="shared" ca="1" si="54"/>
        <v>0 tahun, 1 bulan, 11 hari</v>
      </c>
      <c r="P1033" s="331">
        <f t="shared" ca="1" si="55"/>
        <v>42</v>
      </c>
    </row>
    <row r="1034" spans="1:16" ht="61.2" x14ac:dyDescent="0.7">
      <c r="A1034" s="259">
        <v>1033</v>
      </c>
      <c r="B1034" s="308" t="s">
        <v>16103</v>
      </c>
      <c r="C1034" s="304">
        <v>46262</v>
      </c>
      <c r="D1034" s="262" t="s">
        <v>39</v>
      </c>
      <c r="E1034" s="309" t="s">
        <v>16145</v>
      </c>
      <c r="F1034" s="303"/>
      <c r="G1034" s="263"/>
      <c r="H1034" s="326" t="s">
        <v>5508</v>
      </c>
      <c r="I1034" s="307" t="s">
        <v>5989</v>
      </c>
      <c r="J1034" s="307" t="s">
        <v>9844</v>
      </c>
      <c r="K1034" s="303" t="s">
        <v>16672</v>
      </c>
      <c r="L1034" s="307" t="s">
        <v>1308</v>
      </c>
      <c r="M1034" s="307" t="s">
        <v>10720</v>
      </c>
      <c r="N1034" s="307" t="s">
        <v>1071</v>
      </c>
      <c r="O1034" s="266" t="str">
        <f t="shared" ca="1" si="54"/>
        <v>0 tahun, 1 bulan, 11 hari</v>
      </c>
      <c r="P1034" s="331">
        <f t="shared" ca="1" si="55"/>
        <v>42</v>
      </c>
    </row>
    <row r="1035" spans="1:16" ht="40.799999999999997" x14ac:dyDescent="0.7">
      <c r="A1035" s="259">
        <v>1034</v>
      </c>
      <c r="B1035" s="308" t="s">
        <v>16104</v>
      </c>
      <c r="C1035" s="304">
        <v>46265</v>
      </c>
      <c r="D1035" s="262" t="s">
        <v>39</v>
      </c>
      <c r="E1035" s="309" t="s">
        <v>16146</v>
      </c>
      <c r="F1035" s="303"/>
      <c r="G1035" s="263"/>
      <c r="H1035" s="326" t="s">
        <v>5508</v>
      </c>
      <c r="I1035" s="307" t="s">
        <v>5508</v>
      </c>
      <c r="J1035" s="307" t="s">
        <v>12603</v>
      </c>
      <c r="K1035" s="303" t="s">
        <v>16672</v>
      </c>
      <c r="L1035" s="307" t="s">
        <v>1308</v>
      </c>
      <c r="M1035" s="307" t="s">
        <v>1080</v>
      </c>
      <c r="N1035" s="307" t="s">
        <v>9788</v>
      </c>
      <c r="O1035" s="266" t="str">
        <f t="shared" ca="1" si="54"/>
        <v>0 tahun, 1 bulan, 8 hari</v>
      </c>
      <c r="P1035" s="331">
        <f t="shared" ca="1" si="55"/>
        <v>39</v>
      </c>
    </row>
    <row r="1036" spans="1:16" ht="40.799999999999997" x14ac:dyDescent="0.7">
      <c r="A1036" s="259">
        <v>1035</v>
      </c>
      <c r="B1036" s="308" t="s">
        <v>16105</v>
      </c>
      <c r="C1036" s="304">
        <v>46265</v>
      </c>
      <c r="D1036" s="262" t="s">
        <v>39</v>
      </c>
      <c r="E1036" s="309" t="s">
        <v>16147</v>
      </c>
      <c r="F1036" s="303"/>
      <c r="G1036" s="263"/>
      <c r="H1036" s="326" t="s">
        <v>5508</v>
      </c>
      <c r="I1036" s="307" t="s">
        <v>5508</v>
      </c>
      <c r="J1036" s="307" t="s">
        <v>12614</v>
      </c>
      <c r="K1036" s="303" t="s">
        <v>16672</v>
      </c>
      <c r="L1036" s="307" t="s">
        <v>1305</v>
      </c>
      <c r="M1036" s="307" t="s">
        <v>10515</v>
      </c>
      <c r="N1036" s="307" t="s">
        <v>7530</v>
      </c>
      <c r="O1036" s="266" t="str">
        <f t="shared" ca="1" si="54"/>
        <v>0 tahun, 1 bulan, 8 hari</v>
      </c>
      <c r="P1036" s="331">
        <f t="shared" ca="1" si="55"/>
        <v>39</v>
      </c>
    </row>
    <row r="1037" spans="1:16" ht="61.2" x14ac:dyDescent="0.7">
      <c r="A1037" s="259">
        <v>1036</v>
      </c>
      <c r="B1037" s="308" t="s">
        <v>16106</v>
      </c>
      <c r="C1037" s="304">
        <v>46265</v>
      </c>
      <c r="D1037" s="262" t="s">
        <v>39</v>
      </c>
      <c r="E1037" s="309" t="s">
        <v>16148</v>
      </c>
      <c r="F1037" s="303"/>
      <c r="G1037" s="263"/>
      <c r="H1037" s="326" t="s">
        <v>5508</v>
      </c>
      <c r="I1037" s="307" t="s">
        <v>5508</v>
      </c>
      <c r="J1037" s="307" t="s">
        <v>12614</v>
      </c>
      <c r="K1037" s="303" t="s">
        <v>16672</v>
      </c>
      <c r="L1037" s="307" t="s">
        <v>1305</v>
      </c>
      <c r="M1037" s="307" t="s">
        <v>10515</v>
      </c>
      <c r="N1037" s="307" t="s">
        <v>7530</v>
      </c>
      <c r="O1037" s="266" t="str">
        <f t="shared" ca="1" si="54"/>
        <v>0 tahun, 1 bulan, 8 hari</v>
      </c>
      <c r="P1037" s="331">
        <f t="shared" ca="1" si="55"/>
        <v>39</v>
      </c>
    </row>
    <row r="1038" spans="1:16" ht="40.799999999999997" x14ac:dyDescent="0.7">
      <c r="A1038" s="259">
        <v>1037</v>
      </c>
      <c r="B1038" s="308" t="s">
        <v>16107</v>
      </c>
      <c r="C1038" s="304">
        <v>46265</v>
      </c>
      <c r="D1038" s="262" t="s">
        <v>39</v>
      </c>
      <c r="E1038" s="309" t="s">
        <v>16149</v>
      </c>
      <c r="F1038" s="303"/>
      <c r="G1038" s="263"/>
      <c r="H1038" s="326" t="s">
        <v>5508</v>
      </c>
      <c r="I1038" s="307" t="s">
        <v>5508</v>
      </c>
      <c r="J1038" s="307" t="s">
        <v>12614</v>
      </c>
      <c r="K1038" s="303" t="s">
        <v>16672</v>
      </c>
      <c r="L1038" s="307" t="s">
        <v>1305</v>
      </c>
      <c r="M1038" s="307" t="s">
        <v>10515</v>
      </c>
      <c r="N1038" s="307" t="s">
        <v>7530</v>
      </c>
      <c r="O1038" s="266" t="str">
        <f t="shared" ca="1" si="54"/>
        <v>0 tahun, 1 bulan, 8 hari</v>
      </c>
      <c r="P1038" s="331">
        <f t="shared" ca="1" si="55"/>
        <v>39</v>
      </c>
    </row>
    <row r="1039" spans="1:16" ht="61.2" x14ac:dyDescent="0.7">
      <c r="A1039" s="259">
        <v>1038</v>
      </c>
      <c r="B1039" s="308" t="s">
        <v>16108</v>
      </c>
      <c r="C1039" s="304">
        <v>46265</v>
      </c>
      <c r="D1039" s="262" t="s">
        <v>39</v>
      </c>
      <c r="E1039" s="309" t="s">
        <v>16150</v>
      </c>
      <c r="F1039" s="303"/>
      <c r="G1039" s="263" t="s">
        <v>16234</v>
      </c>
      <c r="H1039" s="326" t="s">
        <v>5508</v>
      </c>
      <c r="I1039" s="307" t="s">
        <v>5508</v>
      </c>
      <c r="J1039" s="307" t="s">
        <v>12603</v>
      </c>
      <c r="K1039" s="303" t="s">
        <v>16672</v>
      </c>
      <c r="L1039" s="307" t="s">
        <v>1308</v>
      </c>
      <c r="M1039" s="307" t="s">
        <v>1080</v>
      </c>
      <c r="N1039" s="307" t="s">
        <v>9788</v>
      </c>
      <c r="O1039" s="266" t="str">
        <f t="shared" ca="1" si="54"/>
        <v>0 tahun, 1 bulan, 8 hari</v>
      </c>
      <c r="P1039" s="331">
        <f t="shared" ca="1" si="55"/>
        <v>39</v>
      </c>
    </row>
    <row r="1040" spans="1:16" ht="81.599999999999994" x14ac:dyDescent="0.7">
      <c r="A1040" s="259">
        <v>1039</v>
      </c>
      <c r="B1040" s="308" t="s">
        <v>16109</v>
      </c>
      <c r="C1040" s="304">
        <v>46265</v>
      </c>
      <c r="D1040" s="262" t="s">
        <v>39</v>
      </c>
      <c r="E1040" s="309" t="s">
        <v>16151</v>
      </c>
      <c r="F1040" s="303"/>
      <c r="G1040" s="263" t="s">
        <v>17042</v>
      </c>
      <c r="H1040" s="326" t="s">
        <v>5985</v>
      </c>
      <c r="I1040" s="307" t="s">
        <v>5985</v>
      </c>
      <c r="J1040" s="307" t="s">
        <v>12601</v>
      </c>
      <c r="K1040" s="303" t="s">
        <v>16672</v>
      </c>
      <c r="L1040" s="307" t="s">
        <v>1184</v>
      </c>
      <c r="M1040" s="307" t="s">
        <v>1167</v>
      </c>
      <c r="N1040" s="307" t="s">
        <v>1163</v>
      </c>
      <c r="O1040" s="266" t="str">
        <f t="shared" ca="1" si="54"/>
        <v>0 tahun, 1 bulan, 8 hari</v>
      </c>
      <c r="P1040" s="331">
        <f t="shared" ca="1" si="55"/>
        <v>39</v>
      </c>
    </row>
    <row r="1041" spans="1:16" ht="40.799999999999997" x14ac:dyDescent="0.7">
      <c r="A1041" s="259">
        <v>1040</v>
      </c>
      <c r="B1041" s="308" t="s">
        <v>16110</v>
      </c>
      <c r="C1041" s="304">
        <v>46265</v>
      </c>
      <c r="D1041" s="262" t="s">
        <v>39</v>
      </c>
      <c r="E1041" s="309" t="s">
        <v>16152</v>
      </c>
      <c r="F1041" s="303"/>
      <c r="G1041" s="263"/>
      <c r="H1041" s="326" t="s">
        <v>5508</v>
      </c>
      <c r="I1041" s="307" t="s">
        <v>3200</v>
      </c>
      <c r="J1041" s="307" t="s">
        <v>16191</v>
      </c>
      <c r="K1041" s="303" t="s">
        <v>16672</v>
      </c>
      <c r="L1041" s="307" t="s">
        <v>1308</v>
      </c>
      <c r="M1041" s="307" t="s">
        <v>10661</v>
      </c>
      <c r="N1041" s="307" t="s">
        <v>16153</v>
      </c>
      <c r="O1041" s="266" t="str">
        <f t="shared" ca="1" si="54"/>
        <v>0 tahun, 1 bulan, 8 hari</v>
      </c>
      <c r="P1041" s="331">
        <f t="shared" ca="1" si="55"/>
        <v>39</v>
      </c>
    </row>
    <row r="1042" spans="1:16" ht="40.799999999999997" x14ac:dyDescent="0.7">
      <c r="A1042" s="259">
        <v>1041</v>
      </c>
      <c r="B1042" s="308" t="s">
        <v>16111</v>
      </c>
      <c r="C1042" s="304">
        <v>46265</v>
      </c>
      <c r="D1042" s="262" t="s">
        <v>39</v>
      </c>
      <c r="E1042" s="309" t="s">
        <v>16154</v>
      </c>
      <c r="F1042" s="303"/>
      <c r="G1042" s="263"/>
      <c r="H1042" s="326" t="s">
        <v>5508</v>
      </c>
      <c r="I1042" s="307" t="s">
        <v>3200</v>
      </c>
      <c r="J1042" s="307" t="s">
        <v>16191</v>
      </c>
      <c r="K1042" s="303" t="s">
        <v>16672</v>
      </c>
      <c r="L1042" s="307" t="s">
        <v>1308</v>
      </c>
      <c r="M1042" s="307" t="s">
        <v>10661</v>
      </c>
      <c r="N1042" s="307" t="s">
        <v>3139</v>
      </c>
      <c r="O1042" s="266" t="str">
        <f t="shared" ca="1" si="54"/>
        <v>0 tahun, 1 bulan, 8 hari</v>
      </c>
      <c r="P1042" s="331">
        <f t="shared" ca="1" si="55"/>
        <v>39</v>
      </c>
    </row>
    <row r="1043" spans="1:16" ht="40.799999999999997" x14ac:dyDescent="0.7">
      <c r="A1043" s="259">
        <v>1042</v>
      </c>
      <c r="B1043" s="308" t="s">
        <v>16112</v>
      </c>
      <c r="C1043" s="304">
        <v>46265</v>
      </c>
      <c r="D1043" s="262" t="s">
        <v>39</v>
      </c>
      <c r="E1043" s="309" t="s">
        <v>16155</v>
      </c>
      <c r="F1043" s="303"/>
      <c r="G1043" s="263"/>
      <c r="H1043" s="326" t="s">
        <v>5508</v>
      </c>
      <c r="I1043" s="307" t="s">
        <v>3200</v>
      </c>
      <c r="J1043" s="307" t="s">
        <v>16191</v>
      </c>
      <c r="K1043" s="303" t="s">
        <v>16672</v>
      </c>
      <c r="L1043" s="307" t="s">
        <v>1308</v>
      </c>
      <c r="M1043" s="307" t="s">
        <v>10661</v>
      </c>
      <c r="N1043" s="307" t="s">
        <v>10891</v>
      </c>
      <c r="O1043" s="266" t="str">
        <f t="shared" ca="1" si="54"/>
        <v>0 tahun, 1 bulan, 8 hari</v>
      </c>
      <c r="P1043" s="331">
        <f t="shared" ca="1" si="55"/>
        <v>39</v>
      </c>
    </row>
    <row r="1044" spans="1:16" ht="61.2" x14ac:dyDescent="0.7">
      <c r="A1044" s="259">
        <v>1043</v>
      </c>
      <c r="B1044" s="308" t="s">
        <v>16113</v>
      </c>
      <c r="C1044" s="304">
        <v>46265</v>
      </c>
      <c r="D1044" s="262" t="s">
        <v>39</v>
      </c>
      <c r="E1044" s="309" t="s">
        <v>16156</v>
      </c>
      <c r="F1044" s="303"/>
      <c r="G1044" s="263"/>
      <c r="H1044" s="326" t="s">
        <v>5508</v>
      </c>
      <c r="I1044" s="307" t="s">
        <v>5989</v>
      </c>
      <c r="J1044" s="307" t="s">
        <v>9844</v>
      </c>
      <c r="K1044" s="303" t="s">
        <v>16672</v>
      </c>
      <c r="L1044" s="307" t="s">
        <v>1308</v>
      </c>
      <c r="M1044" s="307" t="s">
        <v>10720</v>
      </c>
      <c r="N1044" s="307" t="s">
        <v>1071</v>
      </c>
      <c r="O1044" s="266" t="str">
        <f t="shared" ca="1" si="54"/>
        <v>0 tahun, 1 bulan, 8 hari</v>
      </c>
      <c r="P1044" s="331">
        <f t="shared" ca="1" si="55"/>
        <v>39</v>
      </c>
    </row>
    <row r="1045" spans="1:16" ht="40.799999999999997" x14ac:dyDescent="0.7">
      <c r="A1045" s="259">
        <v>1044</v>
      </c>
      <c r="B1045" s="308" t="s">
        <v>16114</v>
      </c>
      <c r="C1045" s="304">
        <v>46266</v>
      </c>
      <c r="D1045" s="262" t="s">
        <v>39</v>
      </c>
      <c r="E1045" s="309" t="s">
        <v>16157</v>
      </c>
      <c r="F1045" s="303"/>
      <c r="G1045" s="263"/>
      <c r="H1045" s="326" t="s">
        <v>5508</v>
      </c>
      <c r="I1045" s="307" t="s">
        <v>3191</v>
      </c>
      <c r="J1045" s="307" t="s">
        <v>12613</v>
      </c>
      <c r="K1045" s="303" t="s">
        <v>16672</v>
      </c>
      <c r="L1045" s="307" t="s">
        <v>1308</v>
      </c>
      <c r="M1045" s="307" t="s">
        <v>1175</v>
      </c>
      <c r="N1045" s="307" t="s">
        <v>7484</v>
      </c>
      <c r="O1045" s="266" t="str">
        <f t="shared" ca="1" si="54"/>
        <v>0 tahun, 1 bulan, 8 hari</v>
      </c>
      <c r="P1045" s="331">
        <f t="shared" ca="1" si="55"/>
        <v>38</v>
      </c>
    </row>
    <row r="1046" spans="1:16" ht="40.799999999999997" x14ac:dyDescent="0.7">
      <c r="A1046" s="259">
        <v>1045</v>
      </c>
      <c r="B1046" s="308" t="s">
        <v>16115</v>
      </c>
      <c r="C1046" s="304">
        <v>46266</v>
      </c>
      <c r="D1046" s="262" t="s">
        <v>39</v>
      </c>
      <c r="E1046" s="309" t="s">
        <v>16158</v>
      </c>
      <c r="F1046" s="303"/>
      <c r="G1046" s="263"/>
      <c r="H1046" s="326" t="s">
        <v>5508</v>
      </c>
      <c r="I1046" s="307" t="s">
        <v>3191</v>
      </c>
      <c r="J1046" s="307" t="s">
        <v>12614</v>
      </c>
      <c r="K1046" s="303" t="s">
        <v>16672</v>
      </c>
      <c r="L1046" s="307" t="s">
        <v>1308</v>
      </c>
      <c r="M1046" s="307" t="s">
        <v>11545</v>
      </c>
      <c r="N1046" s="307" t="s">
        <v>10488</v>
      </c>
      <c r="O1046" s="266" t="str">
        <f t="shared" ca="1" si="54"/>
        <v>0 tahun, 1 bulan, 8 hari</v>
      </c>
      <c r="P1046" s="331">
        <f t="shared" ca="1" si="55"/>
        <v>38</v>
      </c>
    </row>
    <row r="1047" spans="1:16" ht="61.2" x14ac:dyDescent="0.7">
      <c r="A1047" s="259">
        <v>1046</v>
      </c>
      <c r="B1047" s="308" t="s">
        <v>16116</v>
      </c>
      <c r="C1047" s="304">
        <v>46266</v>
      </c>
      <c r="D1047" s="262" t="s">
        <v>39</v>
      </c>
      <c r="E1047" s="309" t="s">
        <v>16159</v>
      </c>
      <c r="F1047" s="303"/>
      <c r="G1047" s="263"/>
      <c r="H1047" s="326" t="s">
        <v>5508</v>
      </c>
      <c r="I1047" s="307" t="s">
        <v>5989</v>
      </c>
      <c r="J1047" s="307" t="s">
        <v>9844</v>
      </c>
      <c r="K1047" s="303" t="s">
        <v>16672</v>
      </c>
      <c r="L1047" s="307" t="s">
        <v>1308</v>
      </c>
      <c r="M1047" s="307" t="s">
        <v>10720</v>
      </c>
      <c r="N1047" s="307" t="s">
        <v>1071</v>
      </c>
      <c r="O1047" s="266" t="str">
        <f t="shared" ca="1" si="54"/>
        <v>0 tahun, 1 bulan, 8 hari</v>
      </c>
      <c r="P1047" s="331">
        <f t="shared" ca="1" si="55"/>
        <v>38</v>
      </c>
    </row>
    <row r="1048" spans="1:16" ht="40.799999999999997" x14ac:dyDescent="0.7">
      <c r="A1048" s="259">
        <v>1047</v>
      </c>
      <c r="B1048" s="308" t="s">
        <v>16117</v>
      </c>
      <c r="C1048" s="304">
        <v>46266</v>
      </c>
      <c r="D1048" s="262" t="s">
        <v>7503</v>
      </c>
      <c r="E1048" s="309" t="s">
        <v>16160</v>
      </c>
      <c r="F1048" s="303"/>
      <c r="G1048" s="263"/>
      <c r="H1048" s="326" t="s">
        <v>5508</v>
      </c>
      <c r="I1048" s="307" t="s">
        <v>5989</v>
      </c>
      <c r="J1048" s="307" t="s">
        <v>12604</v>
      </c>
      <c r="K1048" s="303" t="s">
        <v>16672</v>
      </c>
      <c r="L1048" s="307" t="s">
        <v>1308</v>
      </c>
      <c r="M1048" s="307" t="s">
        <v>8319</v>
      </c>
      <c r="N1048" s="307" t="s">
        <v>1268</v>
      </c>
      <c r="O1048" s="266" t="str">
        <f t="shared" ca="1" si="54"/>
        <v>0 tahun, 1 bulan, 8 hari</v>
      </c>
      <c r="P1048" s="331">
        <f t="shared" ca="1" si="55"/>
        <v>38</v>
      </c>
    </row>
    <row r="1049" spans="1:16" ht="40.799999999999997" x14ac:dyDescent="0.7">
      <c r="A1049" s="259">
        <v>1048</v>
      </c>
      <c r="B1049" s="308" t="s">
        <v>16118</v>
      </c>
      <c r="C1049" s="304">
        <v>46266</v>
      </c>
      <c r="D1049" s="262" t="s">
        <v>16161</v>
      </c>
      <c r="E1049" s="309" t="s">
        <v>16162</v>
      </c>
      <c r="F1049" s="303"/>
      <c r="G1049" s="263"/>
      <c r="H1049" s="326" t="s">
        <v>5508</v>
      </c>
      <c r="I1049" s="307" t="s">
        <v>5989</v>
      </c>
      <c r="J1049" s="307" t="s">
        <v>12604</v>
      </c>
      <c r="K1049" s="303" t="s">
        <v>16672</v>
      </c>
      <c r="L1049" s="307" t="s">
        <v>1308</v>
      </c>
      <c r="M1049" s="307" t="s">
        <v>8319</v>
      </c>
      <c r="N1049" s="307" t="s">
        <v>1268</v>
      </c>
      <c r="O1049" s="266" t="str">
        <f t="shared" ca="1" si="54"/>
        <v>0 tahun, 1 bulan, 8 hari</v>
      </c>
      <c r="P1049" s="331">
        <f t="shared" ca="1" si="55"/>
        <v>38</v>
      </c>
    </row>
    <row r="1050" spans="1:16" ht="40.799999999999997" x14ac:dyDescent="0.7">
      <c r="A1050" s="259">
        <v>1049</v>
      </c>
      <c r="B1050" s="308" t="s">
        <v>16119</v>
      </c>
      <c r="C1050" s="304">
        <v>46266</v>
      </c>
      <c r="D1050" s="262" t="s">
        <v>7367</v>
      </c>
      <c r="E1050" s="309" t="s">
        <v>16163</v>
      </c>
      <c r="F1050" s="303"/>
      <c r="G1050" s="263"/>
      <c r="H1050" s="326" t="s">
        <v>5508</v>
      </c>
      <c r="I1050" s="307" t="s">
        <v>5989</v>
      </c>
      <c r="J1050" s="307" t="s">
        <v>12604</v>
      </c>
      <c r="K1050" s="303" t="s">
        <v>16672</v>
      </c>
      <c r="L1050" s="307" t="s">
        <v>1308</v>
      </c>
      <c r="M1050" s="307" t="s">
        <v>8319</v>
      </c>
      <c r="N1050" s="307" t="s">
        <v>1268</v>
      </c>
      <c r="O1050" s="266" t="str">
        <f t="shared" ca="1" si="54"/>
        <v>0 tahun, 1 bulan, 8 hari</v>
      </c>
      <c r="P1050" s="331">
        <f t="shared" ca="1" si="55"/>
        <v>38</v>
      </c>
    </row>
    <row r="1051" spans="1:16" ht="40.799999999999997" x14ac:dyDescent="0.7">
      <c r="A1051" s="259">
        <v>1050</v>
      </c>
      <c r="B1051" s="308" t="s">
        <v>16120</v>
      </c>
      <c r="C1051" s="304">
        <v>46266</v>
      </c>
      <c r="D1051" s="262" t="s">
        <v>16164</v>
      </c>
      <c r="E1051" s="309" t="s">
        <v>16165</v>
      </c>
      <c r="F1051" s="303"/>
      <c r="G1051" s="263"/>
      <c r="H1051" s="326" t="s">
        <v>5508</v>
      </c>
      <c r="I1051" s="307" t="s">
        <v>5989</v>
      </c>
      <c r="J1051" s="307" t="s">
        <v>12604</v>
      </c>
      <c r="K1051" s="303" t="s">
        <v>16672</v>
      </c>
      <c r="L1051" s="307" t="s">
        <v>1308</v>
      </c>
      <c r="M1051" s="307" t="s">
        <v>8319</v>
      </c>
      <c r="N1051" s="307" t="s">
        <v>1268</v>
      </c>
      <c r="O1051" s="266" t="str">
        <f t="shared" ca="1" si="54"/>
        <v>0 tahun, 1 bulan, 8 hari</v>
      </c>
      <c r="P1051" s="331">
        <f t="shared" ca="1" si="55"/>
        <v>38</v>
      </c>
    </row>
    <row r="1052" spans="1:16" ht="40.799999999999997" x14ac:dyDescent="0.7">
      <c r="A1052" s="259">
        <v>1051</v>
      </c>
      <c r="B1052" s="308" t="s">
        <v>16121</v>
      </c>
      <c r="C1052" s="304">
        <v>46266</v>
      </c>
      <c r="D1052" s="262" t="s">
        <v>16166</v>
      </c>
      <c r="E1052" s="309" t="s">
        <v>16167</v>
      </c>
      <c r="F1052" s="303"/>
      <c r="G1052" s="263"/>
      <c r="H1052" s="326" t="s">
        <v>5508</v>
      </c>
      <c r="I1052" s="307" t="s">
        <v>5989</v>
      </c>
      <c r="J1052" s="307" t="s">
        <v>12604</v>
      </c>
      <c r="K1052" s="303" t="s">
        <v>16672</v>
      </c>
      <c r="L1052" s="307" t="s">
        <v>1308</v>
      </c>
      <c r="M1052" s="307" t="s">
        <v>8319</v>
      </c>
      <c r="N1052" s="307" t="s">
        <v>1268</v>
      </c>
      <c r="O1052" s="266" t="str">
        <f t="shared" ca="1" si="54"/>
        <v>0 tahun, 1 bulan, 8 hari</v>
      </c>
      <c r="P1052" s="331">
        <f t="shared" ca="1" si="55"/>
        <v>38</v>
      </c>
    </row>
    <row r="1053" spans="1:16" ht="40.799999999999997" x14ac:dyDescent="0.7">
      <c r="A1053" s="259">
        <v>1052</v>
      </c>
      <c r="B1053" s="308" t="s">
        <v>16122</v>
      </c>
      <c r="C1053" s="304">
        <v>46267</v>
      </c>
      <c r="D1053" s="262" t="s">
        <v>39</v>
      </c>
      <c r="E1053" s="309" t="s">
        <v>16168</v>
      </c>
      <c r="F1053" s="303"/>
      <c r="G1053" s="263"/>
      <c r="H1053" s="326" t="s">
        <v>5508</v>
      </c>
      <c r="I1053" s="307" t="s">
        <v>3200</v>
      </c>
      <c r="J1053" s="307" t="s">
        <v>16191</v>
      </c>
      <c r="K1053" s="303" t="s">
        <v>16672</v>
      </c>
      <c r="L1053" s="307" t="s">
        <v>1308</v>
      </c>
      <c r="M1053" s="307" t="s">
        <v>10661</v>
      </c>
      <c r="N1053" s="307" t="s">
        <v>10891</v>
      </c>
      <c r="O1053" s="266" t="str">
        <f t="shared" ca="1" si="54"/>
        <v>0 tahun, 1 bulan, 7 hari</v>
      </c>
      <c r="P1053" s="331">
        <f t="shared" ca="1" si="55"/>
        <v>37</v>
      </c>
    </row>
    <row r="1054" spans="1:16" ht="61.2" x14ac:dyDescent="0.7">
      <c r="A1054" s="259">
        <v>1053</v>
      </c>
      <c r="B1054" s="308" t="s">
        <v>16123</v>
      </c>
      <c r="C1054" s="304">
        <v>46267</v>
      </c>
      <c r="D1054" s="262" t="s">
        <v>39</v>
      </c>
      <c r="E1054" s="309" t="s">
        <v>16169</v>
      </c>
      <c r="F1054" s="303"/>
      <c r="G1054" s="263" t="s">
        <v>16235</v>
      </c>
      <c r="H1054" s="326" t="s">
        <v>5508</v>
      </c>
      <c r="I1054" s="307" t="s">
        <v>3200</v>
      </c>
      <c r="J1054" s="307" t="s">
        <v>16191</v>
      </c>
      <c r="K1054" s="303" t="s">
        <v>16672</v>
      </c>
      <c r="L1054" s="307" t="s">
        <v>1308</v>
      </c>
      <c r="M1054" s="307" t="s">
        <v>10661</v>
      </c>
      <c r="N1054" s="307" t="s">
        <v>10891</v>
      </c>
      <c r="O1054" s="266" t="str">
        <f t="shared" ca="1" si="54"/>
        <v>0 tahun, 1 bulan, 7 hari</v>
      </c>
      <c r="P1054" s="331">
        <f t="shared" ca="1" si="55"/>
        <v>37</v>
      </c>
    </row>
    <row r="1055" spans="1:16" ht="61.2" x14ac:dyDescent="0.7">
      <c r="A1055" s="259">
        <v>1054</v>
      </c>
      <c r="B1055" s="308" t="s">
        <v>16124</v>
      </c>
      <c r="C1055" s="304">
        <v>46267</v>
      </c>
      <c r="D1055" s="262" t="s">
        <v>16170</v>
      </c>
      <c r="E1055" s="309" t="s">
        <v>16171</v>
      </c>
      <c r="F1055" s="303"/>
      <c r="G1055" s="263"/>
      <c r="H1055" s="326" t="s">
        <v>5508</v>
      </c>
      <c r="I1055" s="307" t="s">
        <v>3191</v>
      </c>
      <c r="J1055" s="307" t="s">
        <v>3188</v>
      </c>
      <c r="K1055" s="303" t="s">
        <v>16672</v>
      </c>
      <c r="L1055" s="307" t="s">
        <v>1305</v>
      </c>
      <c r="M1055" s="307" t="s">
        <v>10515</v>
      </c>
      <c r="N1055" s="307" t="s">
        <v>13443</v>
      </c>
      <c r="O1055" s="266" t="str">
        <f t="shared" ca="1" si="54"/>
        <v>0 tahun, 1 bulan, 7 hari</v>
      </c>
      <c r="P1055" s="331">
        <f t="shared" ca="1" si="55"/>
        <v>37</v>
      </c>
    </row>
    <row r="1056" spans="1:16" ht="40.799999999999997" x14ac:dyDescent="0.7">
      <c r="A1056" s="259">
        <v>1055</v>
      </c>
      <c r="B1056" s="308" t="s">
        <v>16125</v>
      </c>
      <c r="C1056" s="304">
        <v>46267</v>
      </c>
      <c r="D1056" s="262" t="s">
        <v>16172</v>
      </c>
      <c r="E1056" s="309" t="s">
        <v>16173</v>
      </c>
      <c r="F1056" s="303"/>
      <c r="G1056" s="263"/>
      <c r="H1056" s="326" t="s">
        <v>5508</v>
      </c>
      <c r="I1056" s="307" t="s">
        <v>3191</v>
      </c>
      <c r="J1056" s="307" t="s">
        <v>3188</v>
      </c>
      <c r="K1056" s="303" t="s">
        <v>16672</v>
      </c>
      <c r="L1056" s="307" t="s">
        <v>1305</v>
      </c>
      <c r="M1056" s="307" t="s">
        <v>10515</v>
      </c>
      <c r="N1056" s="307" t="s">
        <v>13443</v>
      </c>
      <c r="O1056" s="266" t="str">
        <f t="shared" ca="1" si="54"/>
        <v>0 tahun, 1 bulan, 7 hari</v>
      </c>
      <c r="P1056" s="331">
        <f t="shared" ca="1" si="55"/>
        <v>37</v>
      </c>
    </row>
    <row r="1057" spans="1:16" ht="102" x14ac:dyDescent="0.7">
      <c r="A1057" s="259">
        <v>1056</v>
      </c>
      <c r="B1057" s="308" t="s">
        <v>16126</v>
      </c>
      <c r="C1057" s="304">
        <v>46267</v>
      </c>
      <c r="D1057" s="262" t="s">
        <v>39</v>
      </c>
      <c r="E1057" s="309" t="s">
        <v>16174</v>
      </c>
      <c r="F1057" s="303"/>
      <c r="G1057" s="263" t="s">
        <v>16236</v>
      </c>
      <c r="H1057" s="326" t="s">
        <v>5508</v>
      </c>
      <c r="I1057" s="307" t="s">
        <v>3191</v>
      </c>
      <c r="J1057" s="307" t="s">
        <v>1088</v>
      </c>
      <c r="K1057" s="303" t="s">
        <v>16672</v>
      </c>
      <c r="L1057" s="307" t="s">
        <v>1308</v>
      </c>
      <c r="M1057" s="307" t="s">
        <v>1088</v>
      </c>
      <c r="N1057" s="307" t="s">
        <v>14541</v>
      </c>
      <c r="O1057" s="266" t="str">
        <f t="shared" ca="1" si="54"/>
        <v>0 tahun, 1 bulan, 7 hari</v>
      </c>
      <c r="P1057" s="331">
        <f t="shared" ca="1" si="55"/>
        <v>37</v>
      </c>
    </row>
    <row r="1058" spans="1:16" ht="102" x14ac:dyDescent="0.7">
      <c r="A1058" s="259">
        <v>1057</v>
      </c>
      <c r="B1058" s="308" t="s">
        <v>16127</v>
      </c>
      <c r="C1058" s="304">
        <v>46267</v>
      </c>
      <c r="D1058" s="262" t="s">
        <v>39</v>
      </c>
      <c r="E1058" s="309" t="s">
        <v>16175</v>
      </c>
      <c r="F1058" s="303"/>
      <c r="G1058" s="263" t="s">
        <v>16237</v>
      </c>
      <c r="H1058" s="326" t="s">
        <v>5508</v>
      </c>
      <c r="I1058" s="307" t="s">
        <v>7640</v>
      </c>
      <c r="J1058" s="307" t="s">
        <v>1088</v>
      </c>
      <c r="K1058" s="303" t="s">
        <v>16672</v>
      </c>
      <c r="L1058" s="307" t="s">
        <v>1308</v>
      </c>
      <c r="M1058" s="307" t="s">
        <v>1088</v>
      </c>
      <c r="N1058" s="307" t="s">
        <v>14541</v>
      </c>
      <c r="O1058" s="266" t="str">
        <f t="shared" ca="1" si="54"/>
        <v>0 tahun, 1 bulan, 7 hari</v>
      </c>
      <c r="P1058" s="331">
        <f t="shared" ca="1" si="55"/>
        <v>37</v>
      </c>
    </row>
    <row r="1059" spans="1:16" ht="40.799999999999997" x14ac:dyDescent="0.7">
      <c r="A1059" s="259">
        <v>1058</v>
      </c>
      <c r="B1059" s="308" t="s">
        <v>16128</v>
      </c>
      <c r="C1059" s="304">
        <v>46267</v>
      </c>
      <c r="D1059" s="262" t="s">
        <v>39</v>
      </c>
      <c r="E1059" s="309" t="s">
        <v>16176</v>
      </c>
      <c r="F1059" s="303"/>
      <c r="G1059" s="263"/>
      <c r="H1059" s="326" t="s">
        <v>5508</v>
      </c>
      <c r="I1059" s="307" t="s">
        <v>3200</v>
      </c>
      <c r="J1059" s="307" t="s">
        <v>12621</v>
      </c>
      <c r="K1059" s="303" t="s">
        <v>16672</v>
      </c>
      <c r="L1059" s="307" t="s">
        <v>1305</v>
      </c>
      <c r="M1059" s="307" t="s">
        <v>1080</v>
      </c>
      <c r="N1059" s="307" t="s">
        <v>9788</v>
      </c>
      <c r="O1059" s="266" t="str">
        <f t="shared" ca="1" si="54"/>
        <v>0 tahun, 1 bulan, 7 hari</v>
      </c>
      <c r="P1059" s="331">
        <f t="shared" ca="1" si="55"/>
        <v>37</v>
      </c>
    </row>
    <row r="1060" spans="1:16" ht="40.799999999999997" x14ac:dyDescent="0.7">
      <c r="A1060" s="259">
        <v>1059</v>
      </c>
      <c r="B1060" s="308" t="s">
        <v>16129</v>
      </c>
      <c r="C1060" s="304">
        <v>46267</v>
      </c>
      <c r="D1060" s="262" t="s">
        <v>16177</v>
      </c>
      <c r="E1060" s="309" t="s">
        <v>16178</v>
      </c>
      <c r="F1060" s="303"/>
      <c r="G1060" s="263"/>
      <c r="H1060" s="326" t="s">
        <v>5985</v>
      </c>
      <c r="I1060" s="307" t="s">
        <v>5985</v>
      </c>
      <c r="J1060" s="307" t="s">
        <v>12621</v>
      </c>
      <c r="K1060" s="303" t="s">
        <v>16672</v>
      </c>
      <c r="L1060" s="307" t="s">
        <v>1308</v>
      </c>
      <c r="M1060" s="307" t="s">
        <v>1072</v>
      </c>
      <c r="N1060" s="307" t="s">
        <v>1191</v>
      </c>
      <c r="O1060" s="266" t="str">
        <f t="shared" ca="1" si="54"/>
        <v>0 tahun, 1 bulan, 7 hari</v>
      </c>
      <c r="P1060" s="331">
        <f t="shared" ca="1" si="55"/>
        <v>37</v>
      </c>
    </row>
    <row r="1061" spans="1:16" ht="61.2" x14ac:dyDescent="0.7">
      <c r="A1061" s="259">
        <v>1060</v>
      </c>
      <c r="B1061" s="308" t="s">
        <v>16130</v>
      </c>
      <c r="C1061" s="304">
        <v>46268</v>
      </c>
      <c r="D1061" s="262" t="s">
        <v>39</v>
      </c>
      <c r="E1061" s="309" t="s">
        <v>16179</v>
      </c>
      <c r="F1061" s="303"/>
      <c r="G1061" s="263"/>
      <c r="H1061" s="326" t="s">
        <v>5508</v>
      </c>
      <c r="I1061" s="307" t="s">
        <v>5989</v>
      </c>
      <c r="J1061" s="307" t="s">
        <v>9844</v>
      </c>
      <c r="K1061" s="303" t="s">
        <v>16672</v>
      </c>
      <c r="L1061" s="307" t="s">
        <v>1308</v>
      </c>
      <c r="M1061" s="307" t="s">
        <v>10720</v>
      </c>
      <c r="N1061" s="307" t="s">
        <v>1071</v>
      </c>
      <c r="O1061" s="266" t="str">
        <f t="shared" ca="1" si="54"/>
        <v>0 tahun, 1 bulan, 6 hari</v>
      </c>
      <c r="P1061" s="331">
        <f t="shared" ca="1" si="55"/>
        <v>36</v>
      </c>
    </row>
    <row r="1062" spans="1:16" x14ac:dyDescent="0.7">
      <c r="A1062" s="259">
        <v>1061</v>
      </c>
      <c r="B1062" s="308" t="s">
        <v>16131</v>
      </c>
      <c r="C1062" s="304">
        <v>46268</v>
      </c>
      <c r="D1062" s="262" t="s">
        <v>39</v>
      </c>
      <c r="E1062" s="309" t="s">
        <v>16180</v>
      </c>
      <c r="F1062" s="303"/>
      <c r="G1062" s="263"/>
      <c r="H1062" s="326" t="s">
        <v>7756</v>
      </c>
      <c r="I1062" s="307" t="s">
        <v>5985</v>
      </c>
      <c r="J1062" s="307" t="s">
        <v>12621</v>
      </c>
      <c r="K1062" s="303" t="s">
        <v>16672</v>
      </c>
      <c r="L1062" s="307" t="s">
        <v>1305</v>
      </c>
      <c r="M1062" s="307" t="s">
        <v>1080</v>
      </c>
      <c r="N1062" s="307" t="s">
        <v>9788</v>
      </c>
      <c r="O1062" s="266" t="str">
        <f t="shared" ca="1" si="54"/>
        <v>0 tahun, 1 bulan, 6 hari</v>
      </c>
      <c r="P1062" s="331">
        <f t="shared" ca="1" si="55"/>
        <v>36</v>
      </c>
    </row>
    <row r="1063" spans="1:16" x14ac:dyDescent="0.7">
      <c r="A1063" s="259">
        <v>1062</v>
      </c>
      <c r="B1063" s="308" t="s">
        <v>16132</v>
      </c>
      <c r="C1063" s="304">
        <v>46268</v>
      </c>
      <c r="D1063" s="262" t="s">
        <v>39</v>
      </c>
      <c r="E1063" s="309" t="s">
        <v>16181</v>
      </c>
      <c r="F1063" s="303"/>
      <c r="G1063" s="263"/>
      <c r="H1063" s="326" t="s">
        <v>7756</v>
      </c>
      <c r="I1063" s="307" t="s">
        <v>5985</v>
      </c>
      <c r="J1063" s="307" t="s">
        <v>12621</v>
      </c>
      <c r="K1063" s="303" t="s">
        <v>16672</v>
      </c>
      <c r="L1063" s="307" t="s">
        <v>1305</v>
      </c>
      <c r="M1063" s="307" t="s">
        <v>1080</v>
      </c>
      <c r="N1063" s="307" t="s">
        <v>9788</v>
      </c>
      <c r="O1063" s="266" t="str">
        <f t="shared" ca="1" si="54"/>
        <v>0 tahun, 1 bulan, 6 hari</v>
      </c>
      <c r="P1063" s="331">
        <f t="shared" ca="1" si="55"/>
        <v>36</v>
      </c>
    </row>
    <row r="1064" spans="1:16" ht="61.2" x14ac:dyDescent="0.7">
      <c r="A1064" s="259">
        <v>1063</v>
      </c>
      <c r="B1064" s="308" t="s">
        <v>16133</v>
      </c>
      <c r="C1064" s="304">
        <v>46268</v>
      </c>
      <c r="D1064" s="262" t="s">
        <v>39</v>
      </c>
      <c r="E1064" s="309" t="s">
        <v>16182</v>
      </c>
      <c r="F1064" s="303"/>
      <c r="G1064" s="263"/>
      <c r="H1064" s="326" t="s">
        <v>5508</v>
      </c>
      <c r="I1064" s="307" t="s">
        <v>5989</v>
      </c>
      <c r="J1064" s="307" t="s">
        <v>9844</v>
      </c>
      <c r="K1064" s="303" t="s">
        <v>16672</v>
      </c>
      <c r="L1064" s="307" t="s">
        <v>1308</v>
      </c>
      <c r="M1064" s="307" t="s">
        <v>12089</v>
      </c>
      <c r="N1064" s="307" t="s">
        <v>1071</v>
      </c>
      <c r="O1064" s="266" t="str">
        <f t="shared" ca="1" si="54"/>
        <v>0 tahun, 1 bulan, 6 hari</v>
      </c>
      <c r="P1064" s="331">
        <f t="shared" ca="1" si="55"/>
        <v>36</v>
      </c>
    </row>
    <row r="1065" spans="1:16" ht="40.799999999999997" x14ac:dyDescent="0.7">
      <c r="A1065" s="259">
        <v>1064</v>
      </c>
      <c r="B1065" s="308" t="s">
        <v>16134</v>
      </c>
      <c r="C1065" s="304">
        <v>46268</v>
      </c>
      <c r="D1065" s="262" t="s">
        <v>39</v>
      </c>
      <c r="E1065" s="309" t="s">
        <v>16183</v>
      </c>
      <c r="F1065" s="303"/>
      <c r="G1065" s="263"/>
      <c r="H1065" s="326" t="s">
        <v>5508</v>
      </c>
      <c r="I1065" s="307" t="s">
        <v>5989</v>
      </c>
      <c r="J1065" s="307" t="s">
        <v>9844</v>
      </c>
      <c r="K1065" s="303" t="s">
        <v>16672</v>
      </c>
      <c r="L1065" s="307" t="s">
        <v>1308</v>
      </c>
      <c r="M1065" s="307" t="s">
        <v>10720</v>
      </c>
      <c r="N1065" s="307" t="s">
        <v>1071</v>
      </c>
      <c r="O1065" s="266" t="str">
        <f t="shared" ca="1" si="54"/>
        <v>0 tahun, 1 bulan, 6 hari</v>
      </c>
      <c r="P1065" s="331">
        <f t="shared" ca="1" si="55"/>
        <v>36</v>
      </c>
    </row>
    <row r="1066" spans="1:16" x14ac:dyDescent="0.7">
      <c r="A1066" s="259">
        <v>1065</v>
      </c>
      <c r="B1066" s="308" t="s">
        <v>16135</v>
      </c>
      <c r="C1066" s="304">
        <v>46268</v>
      </c>
      <c r="D1066" s="262" t="s">
        <v>14560</v>
      </c>
      <c r="E1066" s="309" t="s">
        <v>16184</v>
      </c>
      <c r="F1066" s="303"/>
      <c r="G1066" s="263"/>
      <c r="H1066" s="326" t="s">
        <v>5985</v>
      </c>
      <c r="I1066" s="307" t="s">
        <v>5985</v>
      </c>
      <c r="J1066" s="307" t="s">
        <v>12601</v>
      </c>
      <c r="K1066" s="303" t="s">
        <v>16672</v>
      </c>
      <c r="L1066" s="307" t="s">
        <v>1308</v>
      </c>
      <c r="M1066" s="307" t="s">
        <v>1167</v>
      </c>
      <c r="N1066" s="307" t="s">
        <v>1163</v>
      </c>
      <c r="O1066" s="266" t="str">
        <f t="shared" ca="1" si="54"/>
        <v>0 tahun, 1 bulan, 6 hari</v>
      </c>
      <c r="P1066" s="331">
        <f t="shared" ca="1" si="55"/>
        <v>36</v>
      </c>
    </row>
    <row r="1067" spans="1:16" x14ac:dyDescent="0.7">
      <c r="A1067" s="259">
        <v>1066</v>
      </c>
      <c r="B1067" s="308" t="s">
        <v>16136</v>
      </c>
      <c r="C1067" s="304">
        <v>46268</v>
      </c>
      <c r="D1067" s="262" t="s">
        <v>14560</v>
      </c>
      <c r="E1067" s="309" t="s">
        <v>16185</v>
      </c>
      <c r="F1067" s="303"/>
      <c r="G1067" s="263"/>
      <c r="H1067" s="326" t="s">
        <v>5985</v>
      </c>
      <c r="I1067" s="307" t="s">
        <v>5985</v>
      </c>
      <c r="J1067" s="307" t="s">
        <v>12601</v>
      </c>
      <c r="K1067" s="303" t="s">
        <v>16672</v>
      </c>
      <c r="L1067" s="307" t="s">
        <v>1308</v>
      </c>
      <c r="M1067" s="307" t="s">
        <v>1167</v>
      </c>
      <c r="N1067" s="307" t="s">
        <v>1163</v>
      </c>
      <c r="O1067" s="266" t="str">
        <f t="shared" ca="1" si="54"/>
        <v>0 tahun, 1 bulan, 6 hari</v>
      </c>
      <c r="P1067" s="331">
        <f t="shared" ca="1" si="55"/>
        <v>36</v>
      </c>
    </row>
    <row r="1068" spans="1:16" x14ac:dyDescent="0.7">
      <c r="A1068" s="259">
        <v>1067</v>
      </c>
      <c r="B1068" s="308" t="s">
        <v>16137</v>
      </c>
      <c r="C1068" s="304">
        <v>46269</v>
      </c>
      <c r="D1068" s="262" t="s">
        <v>39</v>
      </c>
      <c r="E1068" s="309" t="s">
        <v>16186</v>
      </c>
      <c r="F1068" s="303"/>
      <c r="G1068" s="263"/>
      <c r="H1068" s="326" t="s">
        <v>5508</v>
      </c>
      <c r="I1068" s="307" t="s">
        <v>5989</v>
      </c>
      <c r="J1068" s="307" t="s">
        <v>9844</v>
      </c>
      <c r="K1068" s="303" t="s">
        <v>16672</v>
      </c>
      <c r="L1068" s="307" t="s">
        <v>1308</v>
      </c>
      <c r="M1068" s="307" t="s">
        <v>10720</v>
      </c>
      <c r="N1068" s="307" t="s">
        <v>1071</v>
      </c>
      <c r="O1068" s="266" t="str">
        <f t="shared" ca="1" si="54"/>
        <v>0 tahun, 1 bulan, 5 hari</v>
      </c>
      <c r="P1068" s="331">
        <f t="shared" ca="1" si="55"/>
        <v>35</v>
      </c>
    </row>
    <row r="1069" spans="1:16" ht="61.2" x14ac:dyDescent="0.7">
      <c r="A1069" s="259">
        <v>1068</v>
      </c>
      <c r="B1069" s="308" t="s">
        <v>16138</v>
      </c>
      <c r="C1069" s="304">
        <v>46269</v>
      </c>
      <c r="D1069" s="262" t="s">
        <v>39</v>
      </c>
      <c r="E1069" s="309" t="s">
        <v>16187</v>
      </c>
      <c r="F1069" s="303"/>
      <c r="G1069" s="263" t="s">
        <v>16238</v>
      </c>
      <c r="H1069" s="326" t="s">
        <v>5508</v>
      </c>
      <c r="I1069" s="307" t="s">
        <v>5989</v>
      </c>
      <c r="J1069" s="307" t="s">
        <v>9844</v>
      </c>
      <c r="K1069" s="303" t="s">
        <v>16672</v>
      </c>
      <c r="L1069" s="307" t="s">
        <v>1308</v>
      </c>
      <c r="M1069" s="307" t="s">
        <v>10720</v>
      </c>
      <c r="N1069" s="307" t="s">
        <v>1071</v>
      </c>
      <c r="O1069" s="266" t="str">
        <f t="shared" ca="1" si="54"/>
        <v>0 tahun, 1 bulan, 5 hari</v>
      </c>
      <c r="P1069" s="331">
        <f t="shared" ca="1" si="55"/>
        <v>35</v>
      </c>
    </row>
    <row r="1070" spans="1:16" x14ac:dyDescent="0.7">
      <c r="A1070" s="259">
        <v>1069</v>
      </c>
      <c r="B1070" s="308" t="s">
        <v>16139</v>
      </c>
      <c r="C1070" s="304">
        <v>46269</v>
      </c>
      <c r="D1070" s="262" t="s">
        <v>39</v>
      </c>
      <c r="E1070" s="309" t="s">
        <v>13530</v>
      </c>
      <c r="F1070" s="303"/>
      <c r="G1070" s="263"/>
      <c r="H1070" s="326" t="s">
        <v>5508</v>
      </c>
      <c r="I1070" s="307" t="s">
        <v>5990</v>
      </c>
      <c r="J1070" s="307" t="s">
        <v>12614</v>
      </c>
      <c r="K1070" s="303" t="s">
        <v>16672</v>
      </c>
      <c r="L1070" s="307" t="s">
        <v>1308</v>
      </c>
      <c r="M1070" s="307" t="s">
        <v>16188</v>
      </c>
      <c r="N1070" s="307" t="s">
        <v>13350</v>
      </c>
      <c r="O1070" s="266" t="str">
        <f t="shared" ca="1" si="54"/>
        <v>0 tahun, 1 bulan, 5 hari</v>
      </c>
      <c r="P1070" s="331">
        <f t="shared" ca="1" si="55"/>
        <v>35</v>
      </c>
    </row>
    <row r="1071" spans="1:16" ht="40.799999999999997" x14ac:dyDescent="0.7">
      <c r="A1071" s="259">
        <v>1070</v>
      </c>
      <c r="B1071" s="308" t="s">
        <v>16140</v>
      </c>
      <c r="C1071" s="304">
        <v>46269</v>
      </c>
      <c r="D1071" s="262" t="s">
        <v>39</v>
      </c>
      <c r="E1071" s="309" t="s">
        <v>16189</v>
      </c>
      <c r="F1071" s="303"/>
      <c r="G1071" s="263"/>
      <c r="H1071" s="326" t="s">
        <v>1079</v>
      </c>
      <c r="I1071" s="307" t="s">
        <v>7397</v>
      </c>
      <c r="J1071" s="307" t="s">
        <v>12608</v>
      </c>
      <c r="K1071" s="303" t="s">
        <v>16672</v>
      </c>
      <c r="L1071" s="307" t="s">
        <v>1308</v>
      </c>
      <c r="M1071" s="307" t="s">
        <v>1079</v>
      </c>
      <c r="N1071" s="307" t="s">
        <v>2489</v>
      </c>
      <c r="O1071" s="266" t="str">
        <f t="shared" ca="1" si="54"/>
        <v>0 tahun, 1 bulan, 5 hari</v>
      </c>
      <c r="P1071" s="331">
        <f t="shared" ca="1" si="55"/>
        <v>35</v>
      </c>
    </row>
    <row r="1072" spans="1:16" ht="61.2" x14ac:dyDescent="0.7">
      <c r="A1072" s="259">
        <v>1071</v>
      </c>
      <c r="B1072" s="308" t="s">
        <v>16141</v>
      </c>
      <c r="C1072" s="304">
        <v>46269</v>
      </c>
      <c r="D1072" s="262" t="s">
        <v>39</v>
      </c>
      <c r="E1072" s="309" t="s">
        <v>16190</v>
      </c>
      <c r="F1072" s="303"/>
      <c r="G1072" s="263"/>
      <c r="H1072" s="326" t="s">
        <v>5508</v>
      </c>
      <c r="I1072" s="307" t="s">
        <v>7640</v>
      </c>
      <c r="J1072" s="307" t="s">
        <v>12614</v>
      </c>
      <c r="K1072" s="303" t="s">
        <v>16672</v>
      </c>
      <c r="L1072" s="307" t="s">
        <v>1308</v>
      </c>
      <c r="M1072" s="307" t="s">
        <v>11545</v>
      </c>
      <c r="N1072" s="307" t="s">
        <v>10488</v>
      </c>
      <c r="O1072" s="266" t="str">
        <f t="shared" ca="1" si="54"/>
        <v>0 tahun, 1 bulan, 5 hari</v>
      </c>
      <c r="P1072" s="331">
        <f t="shared" ca="1" si="55"/>
        <v>35</v>
      </c>
    </row>
    <row r="1073" spans="1:16" ht="40.799999999999997" x14ac:dyDescent="0.7">
      <c r="A1073" s="259">
        <v>1072</v>
      </c>
      <c r="B1073" s="308" t="s">
        <v>16260</v>
      </c>
      <c r="C1073" s="304">
        <v>46269</v>
      </c>
      <c r="D1073" s="262" t="s">
        <v>39</v>
      </c>
      <c r="E1073" s="309" t="s">
        <v>16307</v>
      </c>
      <c r="F1073" s="330"/>
      <c r="G1073" s="281" t="s">
        <v>16672</v>
      </c>
      <c r="H1073" s="262" t="s">
        <v>5508</v>
      </c>
      <c r="I1073" s="307" t="s">
        <v>5989</v>
      </c>
      <c r="J1073" s="307" t="s">
        <v>9844</v>
      </c>
      <c r="K1073" s="330"/>
      <c r="L1073" s="302" t="s">
        <v>1308</v>
      </c>
      <c r="M1073" s="302" t="s">
        <v>10720</v>
      </c>
      <c r="N1073" s="302" t="s">
        <v>1071</v>
      </c>
      <c r="O1073" s="266" t="str">
        <f t="shared" ref="O1073:O1119" ca="1" si="56">DATEDIF(C1073,$R$1,"Y")&amp;" tahun, "&amp;DATEDIF(C1073,$R$1,"YM")&amp;" bulan, "&amp;DATEDIF(C1073,$R$1,"MD")&amp;" hari"</f>
        <v>0 tahun, 1 bulan, 5 hari</v>
      </c>
      <c r="P1073" s="331">
        <f t="shared" ref="P1073:P1119" ca="1" si="57">TODAY()-C1073</f>
        <v>35</v>
      </c>
    </row>
    <row r="1074" spans="1:16" ht="81.599999999999994" x14ac:dyDescent="0.7">
      <c r="A1074" s="259">
        <v>1073</v>
      </c>
      <c r="B1074" s="308" t="s">
        <v>16261</v>
      </c>
      <c r="C1074" s="304">
        <v>46269</v>
      </c>
      <c r="D1074" s="262" t="s">
        <v>39</v>
      </c>
      <c r="E1074" s="309" t="s">
        <v>16308</v>
      </c>
      <c r="F1074" s="330"/>
      <c r="G1074" s="281" t="s">
        <v>17043</v>
      </c>
      <c r="H1074" s="262" t="s">
        <v>5508</v>
      </c>
      <c r="I1074" s="307" t="s">
        <v>3200</v>
      </c>
      <c r="J1074" s="307" t="s">
        <v>12612</v>
      </c>
      <c r="K1074" s="330"/>
      <c r="L1074" s="302" t="s">
        <v>1184</v>
      </c>
      <c r="M1074" s="302" t="s">
        <v>1175</v>
      </c>
      <c r="N1074" s="302" t="s">
        <v>1176</v>
      </c>
      <c r="O1074" s="266" t="str">
        <f t="shared" ca="1" si="56"/>
        <v>0 tahun, 1 bulan, 5 hari</v>
      </c>
      <c r="P1074" s="331">
        <f t="shared" ca="1" si="57"/>
        <v>35</v>
      </c>
    </row>
    <row r="1075" spans="1:16" x14ac:dyDescent="0.7">
      <c r="A1075" s="259">
        <v>1074</v>
      </c>
      <c r="B1075" s="308" t="s">
        <v>16262</v>
      </c>
      <c r="C1075" s="304">
        <v>46269</v>
      </c>
      <c r="D1075" s="262" t="s">
        <v>39</v>
      </c>
      <c r="E1075" s="309" t="s">
        <v>16309</v>
      </c>
      <c r="F1075" s="330"/>
      <c r="G1075" s="281" t="s">
        <v>16672</v>
      </c>
      <c r="H1075" s="262" t="s">
        <v>5508</v>
      </c>
      <c r="I1075" s="307" t="s">
        <v>7640</v>
      </c>
      <c r="J1075" s="307" t="s">
        <v>12614</v>
      </c>
      <c r="K1075" s="330"/>
      <c r="L1075" s="302" t="s">
        <v>1308</v>
      </c>
      <c r="M1075" s="302" t="s">
        <v>11545</v>
      </c>
      <c r="N1075" s="302" t="s">
        <v>1077</v>
      </c>
      <c r="O1075" s="266" t="str">
        <f t="shared" ca="1" si="56"/>
        <v>0 tahun, 1 bulan, 5 hari</v>
      </c>
      <c r="P1075" s="331">
        <f t="shared" ca="1" si="57"/>
        <v>35</v>
      </c>
    </row>
    <row r="1076" spans="1:16" ht="40.799999999999997" x14ac:dyDescent="0.7">
      <c r="A1076" s="259">
        <v>1075</v>
      </c>
      <c r="B1076" s="308" t="s">
        <v>16263</v>
      </c>
      <c r="C1076" s="304">
        <v>46269</v>
      </c>
      <c r="D1076" s="262" t="s">
        <v>39</v>
      </c>
      <c r="E1076" s="309" t="s">
        <v>16310</v>
      </c>
      <c r="F1076" s="330"/>
      <c r="G1076" s="281" t="s">
        <v>16672</v>
      </c>
      <c r="H1076" s="262" t="s">
        <v>1079</v>
      </c>
      <c r="I1076" s="307" t="s">
        <v>6606</v>
      </c>
      <c r="J1076" s="307" t="s">
        <v>12608</v>
      </c>
      <c r="K1076" s="330"/>
      <c r="L1076" s="302" t="s">
        <v>1308</v>
      </c>
      <c r="M1076" s="302" t="s">
        <v>1079</v>
      </c>
      <c r="N1076" s="302" t="s">
        <v>2490</v>
      </c>
      <c r="O1076" s="266" t="str">
        <f t="shared" ca="1" si="56"/>
        <v>0 tahun, 1 bulan, 5 hari</v>
      </c>
      <c r="P1076" s="331">
        <f t="shared" ca="1" si="57"/>
        <v>35</v>
      </c>
    </row>
    <row r="1077" spans="1:16" ht="61.2" x14ac:dyDescent="0.7">
      <c r="A1077" s="259">
        <v>1076</v>
      </c>
      <c r="B1077" s="308" t="s">
        <v>16264</v>
      </c>
      <c r="C1077" s="304">
        <v>46269</v>
      </c>
      <c r="D1077" s="262" t="s">
        <v>39</v>
      </c>
      <c r="E1077" s="309" t="s">
        <v>16311</v>
      </c>
      <c r="F1077" s="330"/>
      <c r="G1077" s="281" t="s">
        <v>16672</v>
      </c>
      <c r="H1077" s="262" t="s">
        <v>5508</v>
      </c>
      <c r="I1077" s="307" t="s">
        <v>5989</v>
      </c>
      <c r="J1077" s="307" t="s">
        <v>9844</v>
      </c>
      <c r="K1077" s="330"/>
      <c r="L1077" s="302" t="s">
        <v>1308</v>
      </c>
      <c r="M1077" s="302" t="s">
        <v>10720</v>
      </c>
      <c r="N1077" s="302" t="s">
        <v>1071</v>
      </c>
      <c r="O1077" s="266" t="str">
        <f t="shared" ca="1" si="56"/>
        <v>0 tahun, 1 bulan, 5 hari</v>
      </c>
      <c r="P1077" s="331">
        <f t="shared" ca="1" si="57"/>
        <v>35</v>
      </c>
    </row>
    <row r="1078" spans="1:16" ht="40.799999999999997" x14ac:dyDescent="0.7">
      <c r="A1078" s="259">
        <v>1077</v>
      </c>
      <c r="B1078" s="308" t="s">
        <v>16265</v>
      </c>
      <c r="C1078" s="304">
        <v>46272</v>
      </c>
      <c r="D1078" s="262" t="s">
        <v>16312</v>
      </c>
      <c r="E1078" s="309" t="s">
        <v>16313</v>
      </c>
      <c r="F1078" s="330"/>
      <c r="G1078" s="281" t="s">
        <v>16672</v>
      </c>
      <c r="H1078" s="262" t="s">
        <v>5508</v>
      </c>
      <c r="I1078" s="307" t="s">
        <v>5989</v>
      </c>
      <c r="J1078" s="307" t="s">
        <v>12604</v>
      </c>
      <c r="K1078" s="330"/>
      <c r="L1078" s="302" t="s">
        <v>1308</v>
      </c>
      <c r="M1078" s="302" t="s">
        <v>8319</v>
      </c>
      <c r="N1078" s="302" t="s">
        <v>1268</v>
      </c>
      <c r="O1078" s="266" t="str">
        <f t="shared" ca="1" si="56"/>
        <v>0 tahun, 1 bulan, 2 hari</v>
      </c>
      <c r="P1078" s="331">
        <f t="shared" ca="1" si="57"/>
        <v>32</v>
      </c>
    </row>
    <row r="1079" spans="1:16" ht="61.2" x14ac:dyDescent="0.7">
      <c r="A1079" s="259">
        <v>1078</v>
      </c>
      <c r="B1079" s="308" t="s">
        <v>16266</v>
      </c>
      <c r="C1079" s="304">
        <v>46272</v>
      </c>
      <c r="D1079" s="262" t="s">
        <v>39</v>
      </c>
      <c r="E1079" s="309" t="s">
        <v>16314</v>
      </c>
      <c r="F1079" s="330"/>
      <c r="G1079" s="281" t="s">
        <v>16515</v>
      </c>
      <c r="H1079" s="262" t="s">
        <v>5985</v>
      </c>
      <c r="I1079" s="307" t="s">
        <v>5985</v>
      </c>
      <c r="J1079" s="307" t="s">
        <v>12603</v>
      </c>
      <c r="K1079" s="330"/>
      <c r="L1079" s="302" t="s">
        <v>1308</v>
      </c>
      <c r="M1079" s="302" t="s">
        <v>1197</v>
      </c>
      <c r="N1079" s="302" t="s">
        <v>1198</v>
      </c>
      <c r="O1079" s="266" t="str">
        <f t="shared" ca="1" si="56"/>
        <v>0 tahun, 1 bulan, 2 hari</v>
      </c>
      <c r="P1079" s="331">
        <f t="shared" ca="1" si="57"/>
        <v>32</v>
      </c>
    </row>
    <row r="1080" spans="1:16" ht="40.799999999999997" x14ac:dyDescent="0.7">
      <c r="A1080" s="259">
        <v>1079</v>
      </c>
      <c r="B1080" s="308" t="s">
        <v>16267</v>
      </c>
      <c r="C1080" s="304">
        <v>46272</v>
      </c>
      <c r="D1080" s="262" t="s">
        <v>39</v>
      </c>
      <c r="E1080" s="309" t="s">
        <v>16315</v>
      </c>
      <c r="F1080" s="330"/>
      <c r="G1080" s="281" t="s">
        <v>16672</v>
      </c>
      <c r="H1080" s="262" t="s">
        <v>5508</v>
      </c>
      <c r="I1080" s="307" t="s">
        <v>5989</v>
      </c>
      <c r="J1080" s="307" t="s">
        <v>12613</v>
      </c>
      <c r="K1080" s="330"/>
      <c r="L1080" s="302" t="s">
        <v>1308</v>
      </c>
      <c r="M1080" s="302" t="s">
        <v>1175</v>
      </c>
      <c r="N1080" s="302" t="s">
        <v>7484</v>
      </c>
      <c r="O1080" s="266" t="str">
        <f t="shared" ca="1" si="56"/>
        <v>0 tahun, 1 bulan, 2 hari</v>
      </c>
      <c r="P1080" s="331">
        <f t="shared" ca="1" si="57"/>
        <v>32</v>
      </c>
    </row>
    <row r="1081" spans="1:16" ht="40.799999999999997" x14ac:dyDescent="0.7">
      <c r="A1081" s="259">
        <v>1080</v>
      </c>
      <c r="B1081" s="308" t="s">
        <v>16268</v>
      </c>
      <c r="C1081" s="304">
        <v>46272</v>
      </c>
      <c r="D1081" s="262" t="s">
        <v>39</v>
      </c>
      <c r="E1081" s="309" t="s">
        <v>16316</v>
      </c>
      <c r="F1081" s="330"/>
      <c r="G1081" s="281" t="s">
        <v>16672</v>
      </c>
      <c r="H1081" s="262" t="s">
        <v>5508</v>
      </c>
      <c r="I1081" s="307" t="s">
        <v>7640</v>
      </c>
      <c r="J1081" s="307" t="s">
        <v>12614</v>
      </c>
      <c r="K1081" s="330"/>
      <c r="L1081" s="302" t="s">
        <v>1308</v>
      </c>
      <c r="M1081" s="302" t="s">
        <v>10515</v>
      </c>
      <c r="N1081" s="302" t="s">
        <v>13715</v>
      </c>
      <c r="O1081" s="266" t="str">
        <f t="shared" ca="1" si="56"/>
        <v>0 tahun, 1 bulan, 2 hari</v>
      </c>
      <c r="P1081" s="331">
        <f t="shared" ca="1" si="57"/>
        <v>32</v>
      </c>
    </row>
    <row r="1082" spans="1:16" x14ac:dyDescent="0.7">
      <c r="A1082" s="259">
        <v>1081</v>
      </c>
      <c r="B1082" s="308" t="s">
        <v>16269</v>
      </c>
      <c r="C1082" s="304">
        <v>46272</v>
      </c>
      <c r="D1082" s="262" t="s">
        <v>39</v>
      </c>
      <c r="E1082" s="309" t="s">
        <v>16317</v>
      </c>
      <c r="F1082" s="330"/>
      <c r="G1082" s="281" t="s">
        <v>16672</v>
      </c>
      <c r="H1082" s="262" t="s">
        <v>5508</v>
      </c>
      <c r="I1082" s="307" t="s">
        <v>5508</v>
      </c>
      <c r="J1082" s="307" t="s">
        <v>12603</v>
      </c>
      <c r="K1082" s="330"/>
      <c r="L1082" s="302" t="s">
        <v>1308</v>
      </c>
      <c r="M1082" s="302" t="s">
        <v>1080</v>
      </c>
      <c r="N1082" s="302" t="s">
        <v>9788</v>
      </c>
      <c r="O1082" s="266" t="str">
        <f t="shared" ca="1" si="56"/>
        <v>0 tahun, 1 bulan, 2 hari</v>
      </c>
      <c r="P1082" s="331">
        <f t="shared" ca="1" si="57"/>
        <v>32</v>
      </c>
    </row>
    <row r="1083" spans="1:16" ht="40.799999999999997" x14ac:dyDescent="0.7">
      <c r="A1083" s="259">
        <v>1082</v>
      </c>
      <c r="B1083" s="308" t="s">
        <v>16270</v>
      </c>
      <c r="C1083" s="304">
        <v>46272</v>
      </c>
      <c r="D1083" s="262" t="s">
        <v>39</v>
      </c>
      <c r="E1083" s="309" t="s">
        <v>16318</v>
      </c>
      <c r="F1083" s="330"/>
      <c r="G1083" s="281" t="s">
        <v>16672</v>
      </c>
      <c r="H1083" s="260" t="s">
        <v>1079</v>
      </c>
      <c r="I1083" s="260" t="s">
        <v>7756</v>
      </c>
      <c r="J1083" s="326" t="s">
        <v>12603</v>
      </c>
      <c r="K1083" s="330"/>
      <c r="L1083" s="302" t="s">
        <v>1308</v>
      </c>
      <c r="M1083" s="302" t="s">
        <v>1168</v>
      </c>
      <c r="N1083" s="302" t="s">
        <v>4425</v>
      </c>
      <c r="O1083" s="266" t="str">
        <f t="shared" ca="1" si="56"/>
        <v>0 tahun, 1 bulan, 2 hari</v>
      </c>
      <c r="P1083" s="331">
        <f t="shared" ca="1" si="57"/>
        <v>32</v>
      </c>
    </row>
    <row r="1084" spans="1:16" ht="40.799999999999997" x14ac:dyDescent="0.7">
      <c r="A1084" s="259">
        <v>1083</v>
      </c>
      <c r="B1084" s="308" t="s">
        <v>16271</v>
      </c>
      <c r="C1084" s="304">
        <v>46272</v>
      </c>
      <c r="D1084" s="262" t="s">
        <v>39</v>
      </c>
      <c r="E1084" s="309" t="s">
        <v>16319</v>
      </c>
      <c r="F1084" s="330"/>
      <c r="G1084" s="281" t="s">
        <v>16672</v>
      </c>
      <c r="H1084" s="262" t="s">
        <v>5508</v>
      </c>
      <c r="I1084" s="307" t="s">
        <v>5990</v>
      </c>
      <c r="J1084" s="307" t="s">
        <v>12614</v>
      </c>
      <c r="K1084" s="330"/>
      <c r="L1084" s="302" t="s">
        <v>1308</v>
      </c>
      <c r="M1084" s="302" t="s">
        <v>11545</v>
      </c>
      <c r="N1084" s="302" t="s">
        <v>13350</v>
      </c>
      <c r="O1084" s="266" t="str">
        <f t="shared" ca="1" si="56"/>
        <v>0 tahun, 1 bulan, 2 hari</v>
      </c>
      <c r="P1084" s="331">
        <f t="shared" ca="1" si="57"/>
        <v>32</v>
      </c>
    </row>
    <row r="1085" spans="1:16" ht="40.799999999999997" x14ac:dyDescent="0.7">
      <c r="A1085" s="259">
        <v>1084</v>
      </c>
      <c r="B1085" s="308" t="s">
        <v>16272</v>
      </c>
      <c r="C1085" s="304">
        <v>46272</v>
      </c>
      <c r="D1085" s="262" t="s">
        <v>39</v>
      </c>
      <c r="E1085" s="309" t="s">
        <v>16320</v>
      </c>
      <c r="F1085" s="330"/>
      <c r="G1085" s="281" t="s">
        <v>16672</v>
      </c>
      <c r="H1085" s="262" t="s">
        <v>5508</v>
      </c>
      <c r="I1085" s="307" t="s">
        <v>7640</v>
      </c>
      <c r="J1085" s="307" t="s">
        <v>12613</v>
      </c>
      <c r="K1085" s="330"/>
      <c r="L1085" s="302" t="s">
        <v>1308</v>
      </c>
      <c r="M1085" s="302" t="s">
        <v>1175</v>
      </c>
      <c r="N1085" s="302" t="s">
        <v>7484</v>
      </c>
      <c r="O1085" s="266" t="str">
        <f t="shared" ca="1" si="56"/>
        <v>0 tahun, 1 bulan, 2 hari</v>
      </c>
      <c r="P1085" s="331">
        <f t="shared" ca="1" si="57"/>
        <v>32</v>
      </c>
    </row>
    <row r="1086" spans="1:16" ht="61.2" x14ac:dyDescent="0.7">
      <c r="A1086" s="259">
        <v>1085</v>
      </c>
      <c r="B1086" s="308" t="s">
        <v>16273</v>
      </c>
      <c r="C1086" s="304">
        <v>46272</v>
      </c>
      <c r="D1086" s="262" t="s">
        <v>39</v>
      </c>
      <c r="E1086" s="309" t="s">
        <v>16321</v>
      </c>
      <c r="F1086" s="330"/>
      <c r="G1086" s="281" t="s">
        <v>16672</v>
      </c>
      <c r="H1086" s="262" t="s">
        <v>5508</v>
      </c>
      <c r="I1086" s="307" t="s">
        <v>5989</v>
      </c>
      <c r="J1086" s="307" t="s">
        <v>9844</v>
      </c>
      <c r="K1086" s="330"/>
      <c r="L1086" s="302" t="s">
        <v>1308</v>
      </c>
      <c r="M1086" s="302" t="s">
        <v>10720</v>
      </c>
      <c r="N1086" s="302" t="s">
        <v>1071</v>
      </c>
      <c r="O1086" s="266" t="str">
        <f t="shared" ca="1" si="56"/>
        <v>0 tahun, 1 bulan, 2 hari</v>
      </c>
      <c r="P1086" s="331">
        <f t="shared" ca="1" si="57"/>
        <v>32</v>
      </c>
    </row>
    <row r="1087" spans="1:16" x14ac:dyDescent="0.7">
      <c r="A1087" s="259">
        <v>1086</v>
      </c>
      <c r="B1087" s="308" t="s">
        <v>16274</v>
      </c>
      <c r="C1087" s="304">
        <v>46272</v>
      </c>
      <c r="D1087" s="262" t="s">
        <v>16322</v>
      </c>
      <c r="E1087" s="309" t="s">
        <v>16323</v>
      </c>
      <c r="F1087" s="330"/>
      <c r="G1087" s="281" t="s">
        <v>16672</v>
      </c>
      <c r="H1087" s="262" t="s">
        <v>5508</v>
      </c>
      <c r="I1087" s="307" t="s">
        <v>5989</v>
      </c>
      <c r="J1087" s="307" t="s">
        <v>12604</v>
      </c>
      <c r="K1087" s="330"/>
      <c r="L1087" s="302" t="s">
        <v>1308</v>
      </c>
      <c r="M1087" s="302" t="s">
        <v>8319</v>
      </c>
      <c r="N1087" s="302" t="s">
        <v>1268</v>
      </c>
      <c r="O1087" s="266" t="str">
        <f t="shared" ca="1" si="56"/>
        <v>0 tahun, 1 bulan, 2 hari</v>
      </c>
      <c r="P1087" s="331">
        <f t="shared" ca="1" si="57"/>
        <v>32</v>
      </c>
    </row>
    <row r="1088" spans="1:16" ht="40.799999999999997" x14ac:dyDescent="0.7">
      <c r="A1088" s="259">
        <v>1087</v>
      </c>
      <c r="B1088" s="308" t="s">
        <v>16275</v>
      </c>
      <c r="C1088" s="304">
        <v>46273</v>
      </c>
      <c r="D1088" s="262" t="s">
        <v>39</v>
      </c>
      <c r="E1088" s="309" t="s">
        <v>16324</v>
      </c>
      <c r="F1088" s="330"/>
      <c r="G1088" s="281" t="s">
        <v>16672</v>
      </c>
      <c r="H1088" s="262" t="s">
        <v>5508</v>
      </c>
      <c r="I1088" s="307" t="s">
        <v>5989</v>
      </c>
      <c r="J1088" s="307" t="s">
        <v>12614</v>
      </c>
      <c r="K1088" s="330"/>
      <c r="L1088" s="302" t="s">
        <v>1305</v>
      </c>
      <c r="M1088" s="302" t="s">
        <v>11545</v>
      </c>
      <c r="N1088" s="302" t="s">
        <v>10488</v>
      </c>
      <c r="O1088" s="266" t="str">
        <f t="shared" ca="1" si="56"/>
        <v>0 tahun, 1 bulan, 1 hari</v>
      </c>
      <c r="P1088" s="331">
        <f t="shared" ca="1" si="57"/>
        <v>31</v>
      </c>
    </row>
    <row r="1089" spans="1:16" ht="122.4" x14ac:dyDescent="0.7">
      <c r="A1089" s="259">
        <v>1088</v>
      </c>
      <c r="B1089" s="308" t="s">
        <v>16276</v>
      </c>
      <c r="C1089" s="304">
        <v>46273</v>
      </c>
      <c r="D1089" s="262" t="s">
        <v>39</v>
      </c>
      <c r="E1089" s="309" t="s">
        <v>16325</v>
      </c>
      <c r="F1089" s="330"/>
      <c r="G1089" s="281" t="s">
        <v>16552</v>
      </c>
      <c r="H1089" s="262" t="s">
        <v>5508</v>
      </c>
      <c r="I1089" s="307" t="s">
        <v>5989</v>
      </c>
      <c r="J1089" s="307" t="s">
        <v>1088</v>
      </c>
      <c r="K1089" s="330"/>
      <c r="L1089" s="302" t="s">
        <v>1308</v>
      </c>
      <c r="M1089" s="302" t="s">
        <v>1088</v>
      </c>
      <c r="N1089" s="302" t="s">
        <v>14541</v>
      </c>
      <c r="O1089" s="266" t="str">
        <f t="shared" ca="1" si="56"/>
        <v>0 tahun, 1 bulan, 1 hari</v>
      </c>
      <c r="P1089" s="331">
        <f t="shared" ca="1" si="57"/>
        <v>31</v>
      </c>
    </row>
    <row r="1090" spans="1:16" ht="40.799999999999997" x14ac:dyDescent="0.7">
      <c r="A1090" s="259">
        <v>1089</v>
      </c>
      <c r="B1090" s="308" t="s">
        <v>16277</v>
      </c>
      <c r="C1090" s="304">
        <v>46273</v>
      </c>
      <c r="D1090" s="262" t="s">
        <v>39</v>
      </c>
      <c r="E1090" s="309" t="s">
        <v>16326</v>
      </c>
      <c r="F1090" s="330"/>
      <c r="G1090" s="281" t="s">
        <v>16672</v>
      </c>
      <c r="H1090" s="262" t="s">
        <v>5508</v>
      </c>
      <c r="I1090" s="307" t="s">
        <v>7640</v>
      </c>
      <c r="J1090" s="307" t="s">
        <v>12613</v>
      </c>
      <c r="K1090" s="330"/>
      <c r="L1090" s="302" t="s">
        <v>1308</v>
      </c>
      <c r="M1090" s="302" t="s">
        <v>1175</v>
      </c>
      <c r="N1090" s="302" t="s">
        <v>7484</v>
      </c>
      <c r="O1090" s="266" t="str">
        <f t="shared" ca="1" si="56"/>
        <v>0 tahun, 1 bulan, 1 hari</v>
      </c>
      <c r="P1090" s="331">
        <f t="shared" ca="1" si="57"/>
        <v>31</v>
      </c>
    </row>
    <row r="1091" spans="1:16" ht="61.2" x14ac:dyDescent="0.7">
      <c r="A1091" s="259">
        <v>1090</v>
      </c>
      <c r="B1091" s="308" t="s">
        <v>16278</v>
      </c>
      <c r="C1091" s="304">
        <v>46273</v>
      </c>
      <c r="D1091" s="262" t="s">
        <v>13518</v>
      </c>
      <c r="E1091" s="309" t="s">
        <v>16327</v>
      </c>
      <c r="F1091" s="330"/>
      <c r="G1091" s="281" t="s">
        <v>16672</v>
      </c>
      <c r="H1091" s="262" t="s">
        <v>5508</v>
      </c>
      <c r="I1091" s="307" t="s">
        <v>1079</v>
      </c>
      <c r="J1091" s="307" t="s">
        <v>1219</v>
      </c>
      <c r="K1091" s="330"/>
      <c r="L1091" s="302" t="s">
        <v>1308</v>
      </c>
      <c r="M1091" s="302" t="s">
        <v>1219</v>
      </c>
      <c r="N1091" s="302" t="s">
        <v>16328</v>
      </c>
      <c r="O1091" s="266" t="str">
        <f t="shared" ca="1" si="56"/>
        <v>0 tahun, 1 bulan, 1 hari</v>
      </c>
      <c r="P1091" s="331">
        <f t="shared" ca="1" si="57"/>
        <v>31</v>
      </c>
    </row>
    <row r="1092" spans="1:16" ht="40.799999999999997" x14ac:dyDescent="0.7">
      <c r="A1092" s="259">
        <v>1091</v>
      </c>
      <c r="B1092" s="308" t="s">
        <v>16279</v>
      </c>
      <c r="C1092" s="304">
        <v>46273</v>
      </c>
      <c r="D1092" s="262" t="s">
        <v>39</v>
      </c>
      <c r="E1092" s="309" t="s">
        <v>16329</v>
      </c>
      <c r="F1092" s="330"/>
      <c r="G1092" s="281" t="s">
        <v>16672</v>
      </c>
      <c r="H1092" s="262" t="s">
        <v>5508</v>
      </c>
      <c r="I1092" s="307" t="s">
        <v>5990</v>
      </c>
      <c r="J1092" s="307" t="s">
        <v>12614</v>
      </c>
      <c r="K1092" s="330"/>
      <c r="L1092" s="302" t="s">
        <v>1308</v>
      </c>
      <c r="M1092" s="302" t="s">
        <v>11545</v>
      </c>
      <c r="N1092" s="302" t="s">
        <v>13350</v>
      </c>
      <c r="O1092" s="266" t="str">
        <f t="shared" ca="1" si="56"/>
        <v>0 tahun, 1 bulan, 1 hari</v>
      </c>
      <c r="P1092" s="331">
        <f t="shared" ca="1" si="57"/>
        <v>31</v>
      </c>
    </row>
    <row r="1093" spans="1:16" ht="102" x14ac:dyDescent="0.7">
      <c r="A1093" s="259">
        <v>1092</v>
      </c>
      <c r="B1093" s="308" t="s">
        <v>16280</v>
      </c>
      <c r="C1093" s="304">
        <v>46273</v>
      </c>
      <c r="D1093" s="262" t="s">
        <v>39</v>
      </c>
      <c r="E1093" s="309" t="s">
        <v>16330</v>
      </c>
      <c r="F1093" s="330"/>
      <c r="G1093" s="281" t="s">
        <v>17044</v>
      </c>
      <c r="H1093" s="262" t="s">
        <v>5508</v>
      </c>
      <c r="I1093" s="307" t="s">
        <v>7640</v>
      </c>
      <c r="J1093" s="307" t="s">
        <v>12614</v>
      </c>
      <c r="K1093" s="330"/>
      <c r="L1093" s="302" t="s">
        <v>1184</v>
      </c>
      <c r="M1093" s="302" t="s">
        <v>11545</v>
      </c>
      <c r="N1093" s="302" t="s">
        <v>10488</v>
      </c>
      <c r="O1093" s="266" t="str">
        <f t="shared" ca="1" si="56"/>
        <v>0 tahun, 1 bulan, 1 hari</v>
      </c>
      <c r="P1093" s="331">
        <f t="shared" ca="1" si="57"/>
        <v>31</v>
      </c>
    </row>
    <row r="1094" spans="1:16" ht="40.799999999999997" x14ac:dyDescent="0.7">
      <c r="A1094" s="259">
        <v>1093</v>
      </c>
      <c r="B1094" s="308" t="s">
        <v>16281</v>
      </c>
      <c r="C1094" s="304">
        <v>46274</v>
      </c>
      <c r="D1094" s="262" t="s">
        <v>39</v>
      </c>
      <c r="E1094" s="309" t="s">
        <v>16331</v>
      </c>
      <c r="F1094" s="330"/>
      <c r="G1094" s="281" t="s">
        <v>16672</v>
      </c>
      <c r="H1094" s="262" t="s">
        <v>5508</v>
      </c>
      <c r="I1094" s="307" t="s">
        <v>5989</v>
      </c>
      <c r="J1094" s="307" t="s">
        <v>9844</v>
      </c>
      <c r="K1094" s="330"/>
      <c r="L1094" s="302" t="s">
        <v>1308</v>
      </c>
      <c r="M1094" s="302" t="s">
        <v>10720</v>
      </c>
      <c r="N1094" s="302" t="s">
        <v>1071</v>
      </c>
      <c r="O1094" s="266" t="str">
        <f t="shared" ca="1" si="56"/>
        <v>0 tahun, 1 bulan, 0 hari</v>
      </c>
      <c r="P1094" s="331">
        <f t="shared" ca="1" si="57"/>
        <v>30</v>
      </c>
    </row>
    <row r="1095" spans="1:16" ht="163.19999999999999" x14ac:dyDescent="0.7">
      <c r="A1095" s="259">
        <v>1094</v>
      </c>
      <c r="B1095" s="308" t="s">
        <v>16282</v>
      </c>
      <c r="C1095" s="304">
        <v>46274</v>
      </c>
      <c r="D1095" s="262" t="s">
        <v>39</v>
      </c>
      <c r="E1095" s="309" t="s">
        <v>16332</v>
      </c>
      <c r="F1095" s="330"/>
      <c r="G1095" s="281" t="s">
        <v>16516</v>
      </c>
      <c r="H1095" s="262" t="s">
        <v>5508</v>
      </c>
      <c r="I1095" s="307" t="s">
        <v>7640</v>
      </c>
      <c r="J1095" s="307" t="s">
        <v>1088</v>
      </c>
      <c r="K1095" s="330"/>
      <c r="L1095" s="302" t="s">
        <v>1308</v>
      </c>
      <c r="M1095" s="302" t="s">
        <v>1088</v>
      </c>
      <c r="N1095" s="302" t="s">
        <v>14541</v>
      </c>
      <c r="O1095" s="266" t="str">
        <f t="shared" ca="1" si="56"/>
        <v>0 tahun, 1 bulan, 0 hari</v>
      </c>
      <c r="P1095" s="331">
        <f t="shared" ca="1" si="57"/>
        <v>30</v>
      </c>
    </row>
    <row r="1096" spans="1:16" ht="40.799999999999997" x14ac:dyDescent="0.7">
      <c r="A1096" s="259">
        <v>1095</v>
      </c>
      <c r="B1096" s="308" t="s">
        <v>16283</v>
      </c>
      <c r="C1096" s="304">
        <v>46274</v>
      </c>
      <c r="D1096" s="262" t="s">
        <v>14560</v>
      </c>
      <c r="E1096" s="309" t="s">
        <v>16333</v>
      </c>
      <c r="F1096" s="330"/>
      <c r="G1096" s="281" t="s">
        <v>16672</v>
      </c>
      <c r="H1096" s="262" t="s">
        <v>5985</v>
      </c>
      <c r="I1096" s="307" t="s">
        <v>5985</v>
      </c>
      <c r="J1096" s="307" t="s">
        <v>12601</v>
      </c>
      <c r="K1096" s="330"/>
      <c r="L1096" s="302" t="s">
        <v>1308</v>
      </c>
      <c r="M1096" s="302" t="s">
        <v>1167</v>
      </c>
      <c r="N1096" s="302" t="s">
        <v>1163</v>
      </c>
      <c r="O1096" s="266" t="str">
        <f t="shared" ca="1" si="56"/>
        <v>0 tahun, 1 bulan, 0 hari</v>
      </c>
      <c r="P1096" s="331">
        <f t="shared" ca="1" si="57"/>
        <v>30</v>
      </c>
    </row>
    <row r="1097" spans="1:16" ht="40.799999999999997" x14ac:dyDescent="0.7">
      <c r="A1097" s="259">
        <v>1096</v>
      </c>
      <c r="B1097" s="308" t="s">
        <v>16284</v>
      </c>
      <c r="C1097" s="304">
        <v>46274</v>
      </c>
      <c r="D1097" s="262" t="s">
        <v>39</v>
      </c>
      <c r="E1097" s="309" t="s">
        <v>16334</v>
      </c>
      <c r="F1097" s="330"/>
      <c r="G1097" s="281" t="s">
        <v>16672</v>
      </c>
      <c r="H1097" s="262" t="s">
        <v>5508</v>
      </c>
      <c r="I1097" s="307" t="s">
        <v>5990</v>
      </c>
      <c r="J1097" s="307" t="s">
        <v>12614</v>
      </c>
      <c r="K1097" s="330"/>
      <c r="L1097" s="302" t="s">
        <v>1308</v>
      </c>
      <c r="M1097" s="302" t="s">
        <v>11545</v>
      </c>
      <c r="N1097" s="302" t="s">
        <v>10488</v>
      </c>
      <c r="O1097" s="266" t="str">
        <f t="shared" ca="1" si="56"/>
        <v>0 tahun, 1 bulan, 0 hari</v>
      </c>
      <c r="P1097" s="331">
        <f t="shared" ca="1" si="57"/>
        <v>30</v>
      </c>
    </row>
    <row r="1098" spans="1:16" ht="40.799999999999997" x14ac:dyDescent="0.7">
      <c r="A1098" s="259">
        <v>1097</v>
      </c>
      <c r="B1098" s="308" t="s">
        <v>16285</v>
      </c>
      <c r="C1098" s="304">
        <v>46274</v>
      </c>
      <c r="D1098" s="262" t="s">
        <v>39</v>
      </c>
      <c r="E1098" s="309" t="s">
        <v>16335</v>
      </c>
      <c r="F1098" s="330"/>
      <c r="G1098" s="281" t="s">
        <v>16672</v>
      </c>
      <c r="H1098" s="262" t="s">
        <v>5508</v>
      </c>
      <c r="I1098" s="307" t="s">
        <v>5990</v>
      </c>
      <c r="J1098" s="307" t="s">
        <v>12614</v>
      </c>
      <c r="K1098" s="330"/>
      <c r="L1098" s="302" t="s">
        <v>1308</v>
      </c>
      <c r="M1098" s="302" t="s">
        <v>11545</v>
      </c>
      <c r="N1098" s="302" t="s">
        <v>10488</v>
      </c>
      <c r="O1098" s="266" t="str">
        <f t="shared" ca="1" si="56"/>
        <v>0 tahun, 1 bulan, 0 hari</v>
      </c>
      <c r="P1098" s="331">
        <f t="shared" ca="1" si="57"/>
        <v>30</v>
      </c>
    </row>
    <row r="1099" spans="1:16" ht="40.799999999999997" x14ac:dyDescent="0.7">
      <c r="A1099" s="259">
        <v>1098</v>
      </c>
      <c r="B1099" s="308" t="s">
        <v>16286</v>
      </c>
      <c r="C1099" s="304">
        <v>46274</v>
      </c>
      <c r="D1099" s="262" t="s">
        <v>39</v>
      </c>
      <c r="E1099" s="309" t="s">
        <v>16336</v>
      </c>
      <c r="F1099" s="330"/>
      <c r="G1099" s="281" t="s">
        <v>16672</v>
      </c>
      <c r="H1099" s="262" t="s">
        <v>1079</v>
      </c>
      <c r="I1099" s="307" t="s">
        <v>3199</v>
      </c>
      <c r="J1099" s="307" t="s">
        <v>12608</v>
      </c>
      <c r="K1099" s="330"/>
      <c r="L1099" s="302" t="s">
        <v>1308</v>
      </c>
      <c r="M1099" s="302" t="s">
        <v>1079</v>
      </c>
      <c r="N1099" s="302" t="s">
        <v>13423</v>
      </c>
      <c r="O1099" s="266" t="str">
        <f t="shared" ca="1" si="56"/>
        <v>0 tahun, 1 bulan, 0 hari</v>
      </c>
      <c r="P1099" s="331">
        <f t="shared" ca="1" si="57"/>
        <v>30</v>
      </c>
    </row>
    <row r="1100" spans="1:16" x14ac:dyDescent="0.7">
      <c r="A1100" s="259">
        <v>1099</v>
      </c>
      <c r="B1100" s="308" t="s">
        <v>16287</v>
      </c>
      <c r="C1100" s="304">
        <v>46274</v>
      </c>
      <c r="D1100" s="262" t="s">
        <v>39</v>
      </c>
      <c r="E1100" s="309" t="s">
        <v>16337</v>
      </c>
      <c r="F1100" s="330"/>
      <c r="G1100" s="281" t="s">
        <v>16672</v>
      </c>
      <c r="H1100" s="262" t="s">
        <v>1079</v>
      </c>
      <c r="I1100" s="307" t="s">
        <v>3195</v>
      </c>
      <c r="J1100" s="307" t="s">
        <v>12608</v>
      </c>
      <c r="K1100" s="330"/>
      <c r="L1100" s="302" t="s">
        <v>1308</v>
      </c>
      <c r="M1100" s="302" t="s">
        <v>1079</v>
      </c>
      <c r="N1100" s="302" t="s">
        <v>5498</v>
      </c>
      <c r="O1100" s="266" t="str">
        <f t="shared" ca="1" si="56"/>
        <v>0 tahun, 1 bulan, 0 hari</v>
      </c>
      <c r="P1100" s="331">
        <f t="shared" ca="1" si="57"/>
        <v>30</v>
      </c>
    </row>
    <row r="1101" spans="1:16" ht="61.2" x14ac:dyDescent="0.7">
      <c r="A1101" s="259">
        <v>1100</v>
      </c>
      <c r="B1101" s="308" t="s">
        <v>16288</v>
      </c>
      <c r="C1101" s="304">
        <v>46274</v>
      </c>
      <c r="D1101" s="262" t="s">
        <v>39</v>
      </c>
      <c r="E1101" s="309" t="s">
        <v>16338</v>
      </c>
      <c r="F1101" s="330"/>
      <c r="G1101" s="281" t="s">
        <v>16672</v>
      </c>
      <c r="H1101" s="262" t="s">
        <v>5508</v>
      </c>
      <c r="I1101" s="307" t="s">
        <v>5989</v>
      </c>
      <c r="J1101" s="307" t="s">
        <v>9844</v>
      </c>
      <c r="K1101" s="330"/>
      <c r="L1101" s="302" t="s">
        <v>1308</v>
      </c>
      <c r="M1101" s="302" t="s">
        <v>10720</v>
      </c>
      <c r="N1101" s="302" t="s">
        <v>1071</v>
      </c>
      <c r="O1101" s="266" t="str">
        <f t="shared" ca="1" si="56"/>
        <v>0 tahun, 1 bulan, 0 hari</v>
      </c>
      <c r="P1101" s="331">
        <f t="shared" ca="1" si="57"/>
        <v>30</v>
      </c>
    </row>
    <row r="1102" spans="1:16" ht="61.2" x14ac:dyDescent="0.7">
      <c r="A1102" s="259">
        <v>1101</v>
      </c>
      <c r="B1102" s="308" t="s">
        <v>16289</v>
      </c>
      <c r="C1102" s="304">
        <v>46274</v>
      </c>
      <c r="D1102" s="262" t="s">
        <v>39</v>
      </c>
      <c r="E1102" s="309" t="s">
        <v>16339</v>
      </c>
      <c r="F1102" s="330"/>
      <c r="G1102" s="281" t="s">
        <v>16672</v>
      </c>
      <c r="H1102" s="262" t="s">
        <v>5508</v>
      </c>
      <c r="I1102" s="307" t="s">
        <v>5989</v>
      </c>
      <c r="J1102" s="307" t="s">
        <v>9844</v>
      </c>
      <c r="K1102" s="330"/>
      <c r="L1102" s="302" t="s">
        <v>1308</v>
      </c>
      <c r="M1102" s="302" t="s">
        <v>10720</v>
      </c>
      <c r="N1102" s="302" t="s">
        <v>1071</v>
      </c>
      <c r="O1102" s="266" t="str">
        <f t="shared" ca="1" si="56"/>
        <v>0 tahun, 1 bulan, 0 hari</v>
      </c>
      <c r="P1102" s="331">
        <f t="shared" ca="1" si="57"/>
        <v>30</v>
      </c>
    </row>
    <row r="1103" spans="1:16" ht="40.799999999999997" x14ac:dyDescent="0.7">
      <c r="A1103" s="259">
        <v>1102</v>
      </c>
      <c r="B1103" s="308" t="s">
        <v>16290</v>
      </c>
      <c r="C1103" s="304">
        <v>46274</v>
      </c>
      <c r="D1103" s="262" t="s">
        <v>39</v>
      </c>
      <c r="E1103" s="309" t="s">
        <v>16340</v>
      </c>
      <c r="F1103" s="330"/>
      <c r="G1103" s="281" t="s">
        <v>16672</v>
      </c>
      <c r="H1103" s="262" t="s">
        <v>5508</v>
      </c>
      <c r="I1103" s="307" t="s">
        <v>5990</v>
      </c>
      <c r="J1103" s="307" t="s">
        <v>12614</v>
      </c>
      <c r="K1103" s="330"/>
      <c r="L1103" s="302" t="s">
        <v>1308</v>
      </c>
      <c r="M1103" s="302" t="s">
        <v>11545</v>
      </c>
      <c r="N1103" s="302" t="s">
        <v>10488</v>
      </c>
      <c r="O1103" s="266" t="str">
        <f t="shared" ca="1" si="56"/>
        <v>0 tahun, 1 bulan, 0 hari</v>
      </c>
      <c r="P1103" s="331">
        <f t="shared" ca="1" si="57"/>
        <v>30</v>
      </c>
    </row>
    <row r="1104" spans="1:16" ht="40.799999999999997" x14ac:dyDescent="0.7">
      <c r="A1104" s="259">
        <v>1103</v>
      </c>
      <c r="B1104" s="308" t="s">
        <v>16291</v>
      </c>
      <c r="C1104" s="304">
        <v>46274</v>
      </c>
      <c r="D1104" s="262" t="s">
        <v>39</v>
      </c>
      <c r="E1104" s="309" t="s">
        <v>16341</v>
      </c>
      <c r="F1104" s="330"/>
      <c r="G1104" s="281" t="s">
        <v>16672</v>
      </c>
      <c r="H1104" s="262" t="s">
        <v>5508</v>
      </c>
      <c r="I1104" s="307" t="s">
        <v>5990</v>
      </c>
      <c r="J1104" s="307" t="s">
        <v>12614</v>
      </c>
      <c r="K1104" s="330"/>
      <c r="L1104" s="302" t="s">
        <v>1308</v>
      </c>
      <c r="M1104" s="302" t="s">
        <v>11545</v>
      </c>
      <c r="N1104" s="302" t="s">
        <v>10488</v>
      </c>
      <c r="O1104" s="266" t="str">
        <f t="shared" ca="1" si="56"/>
        <v>0 tahun, 1 bulan, 0 hari</v>
      </c>
      <c r="P1104" s="331">
        <f t="shared" ca="1" si="57"/>
        <v>30</v>
      </c>
    </row>
    <row r="1105" spans="1:16" x14ac:dyDescent="0.7">
      <c r="A1105" s="259">
        <v>1104</v>
      </c>
      <c r="B1105" s="308" t="s">
        <v>16292</v>
      </c>
      <c r="C1105" s="304">
        <v>46275</v>
      </c>
      <c r="D1105" s="262" t="s">
        <v>39</v>
      </c>
      <c r="E1105" s="309" t="s">
        <v>16342</v>
      </c>
      <c r="F1105" s="330"/>
      <c r="G1105" s="281" t="s">
        <v>16672</v>
      </c>
      <c r="H1105" s="262" t="s">
        <v>5508</v>
      </c>
      <c r="I1105" s="307" t="s">
        <v>7640</v>
      </c>
      <c r="J1105" s="307" t="s">
        <v>12614</v>
      </c>
      <c r="K1105" s="330"/>
      <c r="L1105" s="302" t="s">
        <v>1308</v>
      </c>
      <c r="M1105" s="302" t="s">
        <v>11545</v>
      </c>
      <c r="N1105" s="302" t="s">
        <v>1077</v>
      </c>
      <c r="O1105" s="266" t="str">
        <f t="shared" ca="1" si="56"/>
        <v>0 tahun, 0 bulan, 29 hari</v>
      </c>
      <c r="P1105" s="331">
        <f t="shared" ca="1" si="57"/>
        <v>29</v>
      </c>
    </row>
    <row r="1106" spans="1:16" x14ac:dyDescent="0.7">
      <c r="A1106" s="259">
        <v>1105</v>
      </c>
      <c r="B1106" s="308" t="s">
        <v>16293</v>
      </c>
      <c r="C1106" s="304">
        <v>46275</v>
      </c>
      <c r="D1106" s="262" t="s">
        <v>39</v>
      </c>
      <c r="E1106" s="309" t="s">
        <v>16343</v>
      </c>
      <c r="F1106" s="330"/>
      <c r="G1106" s="281" t="s">
        <v>16672</v>
      </c>
      <c r="H1106" s="262" t="s">
        <v>5508</v>
      </c>
      <c r="I1106" s="307" t="s">
        <v>3191</v>
      </c>
      <c r="J1106" s="307" t="s">
        <v>12614</v>
      </c>
      <c r="K1106" s="330"/>
      <c r="L1106" s="302" t="s">
        <v>1308</v>
      </c>
      <c r="M1106" s="302" t="s">
        <v>11545</v>
      </c>
      <c r="N1106" s="302" t="s">
        <v>11722</v>
      </c>
      <c r="O1106" s="266" t="str">
        <f t="shared" ca="1" si="56"/>
        <v>0 tahun, 0 bulan, 29 hari</v>
      </c>
      <c r="P1106" s="331">
        <f t="shared" ca="1" si="57"/>
        <v>29</v>
      </c>
    </row>
    <row r="1107" spans="1:16" ht="61.2" x14ac:dyDescent="0.7">
      <c r="A1107" s="259">
        <v>1106</v>
      </c>
      <c r="B1107" s="308" t="s">
        <v>16294</v>
      </c>
      <c r="C1107" s="304">
        <v>46275</v>
      </c>
      <c r="D1107" s="262" t="s">
        <v>39</v>
      </c>
      <c r="E1107" s="309" t="s">
        <v>16344</v>
      </c>
      <c r="F1107" s="330"/>
      <c r="G1107" s="281" t="s">
        <v>16672</v>
      </c>
      <c r="H1107" s="262" t="s">
        <v>5508</v>
      </c>
      <c r="I1107" s="307" t="s">
        <v>5989</v>
      </c>
      <c r="J1107" s="307" t="s">
        <v>9844</v>
      </c>
      <c r="K1107" s="330"/>
      <c r="L1107" s="302" t="s">
        <v>1308</v>
      </c>
      <c r="M1107" s="302" t="s">
        <v>10720</v>
      </c>
      <c r="N1107" s="302" t="s">
        <v>1071</v>
      </c>
      <c r="O1107" s="266" t="str">
        <f t="shared" ca="1" si="56"/>
        <v>0 tahun, 0 bulan, 29 hari</v>
      </c>
      <c r="P1107" s="331">
        <f t="shared" ca="1" si="57"/>
        <v>29</v>
      </c>
    </row>
    <row r="1108" spans="1:16" ht="81.599999999999994" x14ac:dyDescent="0.7">
      <c r="A1108" s="259">
        <v>1107</v>
      </c>
      <c r="B1108" s="308" t="s">
        <v>16295</v>
      </c>
      <c r="C1108" s="304">
        <v>46276</v>
      </c>
      <c r="D1108" s="262" t="s">
        <v>15295</v>
      </c>
      <c r="E1108" s="309" t="s">
        <v>16345</v>
      </c>
      <c r="F1108" s="330"/>
      <c r="G1108" s="281" t="s">
        <v>16672</v>
      </c>
      <c r="H1108" s="262" t="s">
        <v>5508</v>
      </c>
      <c r="I1108" s="307" t="s">
        <v>5989</v>
      </c>
      <c r="J1108" s="307" t="s">
        <v>3188</v>
      </c>
      <c r="K1108" s="330"/>
      <c r="L1108" s="302" t="s">
        <v>1305</v>
      </c>
      <c r="M1108" s="302" t="s">
        <v>1170</v>
      </c>
      <c r="N1108" s="302" t="s">
        <v>13443</v>
      </c>
      <c r="O1108" s="266" t="str">
        <f t="shared" ca="1" si="56"/>
        <v>0 tahun, 0 bulan, 28 hari</v>
      </c>
      <c r="P1108" s="331">
        <f t="shared" ca="1" si="57"/>
        <v>28</v>
      </c>
    </row>
    <row r="1109" spans="1:16" ht="40.799999999999997" x14ac:dyDescent="0.7">
      <c r="A1109" s="259">
        <v>1108</v>
      </c>
      <c r="B1109" s="308" t="s">
        <v>16296</v>
      </c>
      <c r="C1109" s="304">
        <v>46276</v>
      </c>
      <c r="D1109" s="262" t="s">
        <v>39</v>
      </c>
      <c r="E1109" s="309" t="s">
        <v>16346</v>
      </c>
      <c r="F1109" s="330"/>
      <c r="G1109" s="281" t="s">
        <v>16672</v>
      </c>
      <c r="H1109" s="262" t="s">
        <v>5508</v>
      </c>
      <c r="I1109" s="307" t="s">
        <v>5990</v>
      </c>
      <c r="J1109" s="307" t="s">
        <v>12614</v>
      </c>
      <c r="K1109" s="330"/>
      <c r="L1109" s="302" t="s">
        <v>1308</v>
      </c>
      <c r="M1109" s="302" t="s">
        <v>11545</v>
      </c>
      <c r="N1109" s="302" t="s">
        <v>13350</v>
      </c>
      <c r="O1109" s="266" t="str">
        <f t="shared" ca="1" si="56"/>
        <v>0 tahun, 0 bulan, 28 hari</v>
      </c>
      <c r="P1109" s="331">
        <f t="shared" ca="1" si="57"/>
        <v>28</v>
      </c>
    </row>
    <row r="1110" spans="1:16" ht="40.799999999999997" x14ac:dyDescent="0.7">
      <c r="A1110" s="259">
        <v>1109</v>
      </c>
      <c r="B1110" s="308" t="s">
        <v>16297</v>
      </c>
      <c r="C1110" s="304">
        <v>46276</v>
      </c>
      <c r="D1110" s="262" t="s">
        <v>16347</v>
      </c>
      <c r="E1110" s="309" t="s">
        <v>16348</v>
      </c>
      <c r="F1110" s="330"/>
      <c r="G1110" s="281" t="s">
        <v>16672</v>
      </c>
      <c r="H1110" s="262" t="s">
        <v>5508</v>
      </c>
      <c r="I1110" s="307" t="s">
        <v>5989</v>
      </c>
      <c r="J1110" s="307" t="s">
        <v>12604</v>
      </c>
      <c r="K1110" s="330"/>
      <c r="L1110" s="302" t="s">
        <v>1308</v>
      </c>
      <c r="M1110" s="302" t="s">
        <v>8319</v>
      </c>
      <c r="N1110" s="302" t="s">
        <v>1268</v>
      </c>
      <c r="O1110" s="266" t="str">
        <f t="shared" ca="1" si="56"/>
        <v>0 tahun, 0 bulan, 28 hari</v>
      </c>
      <c r="P1110" s="331">
        <f t="shared" ca="1" si="57"/>
        <v>28</v>
      </c>
    </row>
    <row r="1111" spans="1:16" ht="40.799999999999997" x14ac:dyDescent="0.7">
      <c r="A1111" s="259">
        <v>1110</v>
      </c>
      <c r="B1111" s="308" t="s">
        <v>16298</v>
      </c>
      <c r="C1111" s="304">
        <v>46276</v>
      </c>
      <c r="D1111" s="262" t="s">
        <v>39</v>
      </c>
      <c r="E1111" s="309" t="s">
        <v>16349</v>
      </c>
      <c r="F1111" s="330"/>
      <c r="G1111" s="281" t="s">
        <v>16672</v>
      </c>
      <c r="H1111" s="262" t="s">
        <v>1079</v>
      </c>
      <c r="I1111" s="307" t="s">
        <v>7756</v>
      </c>
      <c r="J1111" s="307" t="s">
        <v>12603</v>
      </c>
      <c r="K1111" s="330"/>
      <c r="L1111" s="302" t="s">
        <v>1308</v>
      </c>
      <c r="M1111" s="302" t="s">
        <v>1080</v>
      </c>
      <c r="N1111" s="302" t="s">
        <v>9788</v>
      </c>
      <c r="O1111" s="266" t="str">
        <f t="shared" ca="1" si="56"/>
        <v>0 tahun, 0 bulan, 28 hari</v>
      </c>
      <c r="P1111" s="331">
        <f t="shared" ca="1" si="57"/>
        <v>28</v>
      </c>
    </row>
    <row r="1112" spans="1:16" ht="102" x14ac:dyDescent="0.7">
      <c r="A1112" s="259">
        <v>1111</v>
      </c>
      <c r="B1112" s="308" t="s">
        <v>16299</v>
      </c>
      <c r="C1112" s="304">
        <v>46276</v>
      </c>
      <c r="D1112" s="262" t="s">
        <v>39</v>
      </c>
      <c r="E1112" s="309" t="s">
        <v>16350</v>
      </c>
      <c r="F1112" s="330"/>
      <c r="G1112" s="281" t="s">
        <v>17045</v>
      </c>
      <c r="H1112" s="262" t="s">
        <v>5508</v>
      </c>
      <c r="I1112" s="307" t="s">
        <v>7640</v>
      </c>
      <c r="J1112" s="307" t="s">
        <v>12614</v>
      </c>
      <c r="K1112" s="330"/>
      <c r="L1112" s="302" t="s">
        <v>1184</v>
      </c>
      <c r="M1112" s="302" t="s">
        <v>10515</v>
      </c>
      <c r="N1112" s="302" t="s">
        <v>15577</v>
      </c>
      <c r="O1112" s="266" t="str">
        <f t="shared" ca="1" si="56"/>
        <v>0 tahun, 0 bulan, 28 hari</v>
      </c>
      <c r="P1112" s="331">
        <f t="shared" ca="1" si="57"/>
        <v>28</v>
      </c>
    </row>
    <row r="1113" spans="1:16" ht="142.80000000000001" x14ac:dyDescent="0.7">
      <c r="A1113" s="259">
        <v>1112</v>
      </c>
      <c r="B1113" s="308" t="s">
        <v>16300</v>
      </c>
      <c r="C1113" s="304">
        <v>46276</v>
      </c>
      <c r="D1113" s="262" t="s">
        <v>39</v>
      </c>
      <c r="E1113" s="309" t="s">
        <v>16351</v>
      </c>
      <c r="F1113" s="330"/>
      <c r="G1113" s="281" t="s">
        <v>16553</v>
      </c>
      <c r="H1113" s="262" t="s">
        <v>5508</v>
      </c>
      <c r="I1113" s="307" t="s">
        <v>5990</v>
      </c>
      <c r="J1113" s="307" t="s">
        <v>1088</v>
      </c>
      <c r="K1113" s="330"/>
      <c r="L1113" s="302" t="s">
        <v>1308</v>
      </c>
      <c r="M1113" s="302" t="s">
        <v>1088</v>
      </c>
      <c r="N1113" s="302" t="s">
        <v>14541</v>
      </c>
      <c r="O1113" s="266" t="str">
        <f t="shared" ca="1" si="56"/>
        <v>0 tahun, 0 bulan, 28 hari</v>
      </c>
      <c r="P1113" s="331">
        <f t="shared" ca="1" si="57"/>
        <v>28</v>
      </c>
    </row>
    <row r="1114" spans="1:16" ht="40.799999999999997" x14ac:dyDescent="0.7">
      <c r="A1114" s="259">
        <v>1113</v>
      </c>
      <c r="B1114" s="308" t="s">
        <v>16301</v>
      </c>
      <c r="C1114" s="304">
        <v>46276</v>
      </c>
      <c r="D1114" s="262" t="s">
        <v>39</v>
      </c>
      <c r="E1114" s="309" t="s">
        <v>16352</v>
      </c>
      <c r="F1114" s="330"/>
      <c r="G1114" s="281" t="s">
        <v>16672</v>
      </c>
      <c r="H1114" s="262" t="s">
        <v>5508</v>
      </c>
      <c r="I1114" s="307" t="s">
        <v>7640</v>
      </c>
      <c r="J1114" s="307" t="s">
        <v>12614</v>
      </c>
      <c r="K1114" s="330"/>
      <c r="L1114" s="302" t="s">
        <v>1308</v>
      </c>
      <c r="M1114" s="302" t="s">
        <v>10515</v>
      </c>
      <c r="N1114" s="302" t="s">
        <v>13715</v>
      </c>
      <c r="O1114" s="266" t="str">
        <f t="shared" ca="1" si="56"/>
        <v>0 tahun, 0 bulan, 28 hari</v>
      </c>
      <c r="P1114" s="331">
        <f t="shared" ca="1" si="57"/>
        <v>28</v>
      </c>
    </row>
    <row r="1115" spans="1:16" ht="40.799999999999997" x14ac:dyDescent="0.7">
      <c r="A1115" s="259">
        <v>1114</v>
      </c>
      <c r="B1115" s="308" t="s">
        <v>16302</v>
      </c>
      <c r="C1115" s="304">
        <v>46276</v>
      </c>
      <c r="D1115" s="262" t="s">
        <v>39</v>
      </c>
      <c r="E1115" s="309" t="s">
        <v>16353</v>
      </c>
      <c r="F1115" s="330"/>
      <c r="G1115" s="281" t="s">
        <v>16672</v>
      </c>
      <c r="H1115" s="262" t="s">
        <v>1079</v>
      </c>
      <c r="I1115" s="307" t="s">
        <v>7756</v>
      </c>
      <c r="J1115" s="307" t="s">
        <v>12608</v>
      </c>
      <c r="K1115" s="330"/>
      <c r="L1115" s="302" t="s">
        <v>1305</v>
      </c>
      <c r="M1115" s="302" t="s">
        <v>1079</v>
      </c>
      <c r="N1115" s="302" t="s">
        <v>1172</v>
      </c>
      <c r="O1115" s="266" t="str">
        <f t="shared" ca="1" si="56"/>
        <v>0 tahun, 0 bulan, 28 hari</v>
      </c>
      <c r="P1115" s="331">
        <f t="shared" ca="1" si="57"/>
        <v>28</v>
      </c>
    </row>
    <row r="1116" spans="1:16" ht="306" x14ac:dyDescent="0.7">
      <c r="A1116" s="259">
        <v>1115</v>
      </c>
      <c r="B1116" s="308" t="s">
        <v>16303</v>
      </c>
      <c r="C1116" s="304">
        <v>46276</v>
      </c>
      <c r="D1116" s="262" t="s">
        <v>39</v>
      </c>
      <c r="E1116" s="309" t="s">
        <v>16354</v>
      </c>
      <c r="F1116" s="330"/>
      <c r="G1116" s="281" t="s">
        <v>16410</v>
      </c>
      <c r="H1116" s="262" t="s">
        <v>5508</v>
      </c>
      <c r="I1116" s="307" t="s">
        <v>5990</v>
      </c>
      <c r="J1116" s="307" t="s">
        <v>1088</v>
      </c>
      <c r="K1116" s="330"/>
      <c r="L1116" s="302" t="s">
        <v>1308</v>
      </c>
      <c r="M1116" s="302" t="s">
        <v>1088</v>
      </c>
      <c r="N1116" s="302" t="s">
        <v>14541</v>
      </c>
      <c r="O1116" s="266" t="str">
        <f t="shared" ca="1" si="56"/>
        <v>0 tahun, 0 bulan, 28 hari</v>
      </c>
      <c r="P1116" s="331">
        <f t="shared" ca="1" si="57"/>
        <v>28</v>
      </c>
    </row>
    <row r="1117" spans="1:16" ht="40.799999999999997" x14ac:dyDescent="0.7">
      <c r="A1117" s="259">
        <v>1116</v>
      </c>
      <c r="B1117" s="308" t="s">
        <v>16304</v>
      </c>
      <c r="C1117" s="304">
        <v>46276</v>
      </c>
      <c r="D1117" s="262" t="s">
        <v>39</v>
      </c>
      <c r="E1117" s="309" t="s">
        <v>16355</v>
      </c>
      <c r="F1117" s="330"/>
      <c r="G1117" s="281" t="s">
        <v>16672</v>
      </c>
      <c r="H1117" s="262" t="s">
        <v>5508</v>
      </c>
      <c r="I1117" s="307" t="s">
        <v>7640</v>
      </c>
      <c r="J1117" s="307" t="s">
        <v>12614</v>
      </c>
      <c r="K1117" s="330"/>
      <c r="L1117" s="302" t="s">
        <v>1308</v>
      </c>
      <c r="M1117" s="302" t="s">
        <v>10515</v>
      </c>
      <c r="N1117" s="302" t="s">
        <v>13715</v>
      </c>
      <c r="O1117" s="266" t="str">
        <f t="shared" ca="1" si="56"/>
        <v>0 tahun, 0 bulan, 28 hari</v>
      </c>
      <c r="P1117" s="331">
        <f t="shared" ca="1" si="57"/>
        <v>28</v>
      </c>
    </row>
    <row r="1118" spans="1:16" ht="61.2" x14ac:dyDescent="0.7">
      <c r="A1118" s="259">
        <v>1117</v>
      </c>
      <c r="B1118" s="308" t="s">
        <v>16305</v>
      </c>
      <c r="C1118" s="304">
        <v>46276</v>
      </c>
      <c r="D1118" s="262" t="s">
        <v>39</v>
      </c>
      <c r="E1118" s="309" t="s">
        <v>16356</v>
      </c>
      <c r="F1118" s="330"/>
      <c r="G1118" s="281" t="s">
        <v>16672</v>
      </c>
      <c r="H1118" s="262" t="s">
        <v>5508</v>
      </c>
      <c r="I1118" s="307" t="s">
        <v>5989</v>
      </c>
      <c r="J1118" s="307" t="s">
        <v>9844</v>
      </c>
      <c r="K1118" s="330"/>
      <c r="L1118" s="302" t="s">
        <v>1308</v>
      </c>
      <c r="M1118" s="302" t="s">
        <v>10720</v>
      </c>
      <c r="N1118" s="302" t="s">
        <v>1071</v>
      </c>
      <c r="O1118" s="266" t="str">
        <f t="shared" ca="1" si="56"/>
        <v>0 tahun, 0 bulan, 28 hari</v>
      </c>
      <c r="P1118" s="331">
        <f t="shared" ca="1" si="57"/>
        <v>28</v>
      </c>
    </row>
    <row r="1119" spans="1:16" ht="40.799999999999997" x14ac:dyDescent="0.7">
      <c r="A1119" s="259">
        <v>1118</v>
      </c>
      <c r="B1119" s="308" t="s">
        <v>16306</v>
      </c>
      <c r="C1119" s="304">
        <v>46279</v>
      </c>
      <c r="D1119" s="262" t="s">
        <v>39</v>
      </c>
      <c r="E1119" s="309" t="s">
        <v>16357</v>
      </c>
      <c r="F1119" s="330"/>
      <c r="G1119" s="281" t="s">
        <v>16672</v>
      </c>
      <c r="H1119" s="262" t="s">
        <v>5508</v>
      </c>
      <c r="I1119" s="307" t="s">
        <v>5990</v>
      </c>
      <c r="J1119" s="307" t="s">
        <v>12614</v>
      </c>
      <c r="K1119" s="330"/>
      <c r="L1119" s="302" t="s">
        <v>1308</v>
      </c>
      <c r="M1119" s="302" t="s">
        <v>11545</v>
      </c>
      <c r="N1119" s="302" t="s">
        <v>13350</v>
      </c>
      <c r="O1119" s="266" t="str">
        <f t="shared" ca="1" si="56"/>
        <v>0 tahun, 0 bulan, 25 hari</v>
      </c>
      <c r="P1119" s="331">
        <f t="shared" ca="1" si="57"/>
        <v>25</v>
      </c>
    </row>
    <row r="1120" spans="1:16" x14ac:dyDescent="0.7">
      <c r="A1120" s="259">
        <v>1119</v>
      </c>
      <c r="B1120" s="308" t="s">
        <v>16411</v>
      </c>
      <c r="C1120" s="304">
        <v>46279</v>
      </c>
      <c r="D1120" s="262" t="s">
        <v>39</v>
      </c>
      <c r="E1120" s="309" t="s">
        <v>16514</v>
      </c>
      <c r="F1120" s="330"/>
      <c r="G1120" s="281" t="s">
        <v>16672</v>
      </c>
      <c r="H1120" s="260" t="s">
        <v>5508</v>
      </c>
      <c r="I1120" s="260" t="s">
        <v>5508</v>
      </c>
      <c r="J1120" s="326" t="s">
        <v>12603</v>
      </c>
      <c r="K1120" s="330"/>
      <c r="L1120" s="302" t="s">
        <v>1308</v>
      </c>
      <c r="M1120" s="302" t="s">
        <v>1080</v>
      </c>
      <c r="N1120" s="302" t="s">
        <v>9788</v>
      </c>
      <c r="O1120" s="266" t="str">
        <f t="shared" ref="O1120:O1166" ca="1" si="58">DATEDIF(C1120,$R$1,"Y")&amp;" tahun, "&amp;DATEDIF(C1120,$R$1,"YM")&amp;" bulan, "&amp;DATEDIF(C1120,$R$1,"MD")&amp;" hari"</f>
        <v>0 tahun, 0 bulan, 25 hari</v>
      </c>
      <c r="P1120" s="331">
        <f t="shared" ref="P1120:P1166" ca="1" si="59">TODAY()-C1120</f>
        <v>25</v>
      </c>
    </row>
    <row r="1121" spans="1:16" ht="40.799999999999997" x14ac:dyDescent="0.7">
      <c r="A1121" s="259">
        <v>1120</v>
      </c>
      <c r="B1121" s="308" t="s">
        <v>16412</v>
      </c>
      <c r="C1121" s="304">
        <v>46279</v>
      </c>
      <c r="D1121" s="262" t="s">
        <v>6928</v>
      </c>
      <c r="E1121" s="309" t="s">
        <v>16458</v>
      </c>
      <c r="F1121" s="330"/>
      <c r="G1121" s="281" t="s">
        <v>16672</v>
      </c>
      <c r="H1121" s="262" t="s">
        <v>5508</v>
      </c>
      <c r="I1121" s="307" t="s">
        <v>6606</v>
      </c>
      <c r="J1121" s="307" t="s">
        <v>12608</v>
      </c>
      <c r="K1121" s="330"/>
      <c r="L1121" s="302" t="s">
        <v>1308</v>
      </c>
      <c r="M1121" s="302" t="s">
        <v>1079</v>
      </c>
      <c r="N1121" s="302" t="s">
        <v>2488</v>
      </c>
      <c r="O1121" s="266" t="str">
        <f t="shared" ca="1" si="58"/>
        <v>0 tahun, 0 bulan, 25 hari</v>
      </c>
      <c r="P1121" s="331">
        <f t="shared" ca="1" si="59"/>
        <v>25</v>
      </c>
    </row>
    <row r="1122" spans="1:16" ht="61.2" x14ac:dyDescent="0.7">
      <c r="A1122" s="259">
        <v>1121</v>
      </c>
      <c r="B1122" s="308" t="s">
        <v>16413</v>
      </c>
      <c r="C1122" s="304">
        <v>46279</v>
      </c>
      <c r="D1122" s="262" t="s">
        <v>39</v>
      </c>
      <c r="E1122" s="309" t="s">
        <v>16459</v>
      </c>
      <c r="F1122" s="330"/>
      <c r="G1122" s="281" t="s">
        <v>16672</v>
      </c>
      <c r="H1122" s="262" t="s">
        <v>5508</v>
      </c>
      <c r="I1122" s="307" t="s">
        <v>5989</v>
      </c>
      <c r="J1122" s="307" t="s">
        <v>9844</v>
      </c>
      <c r="K1122" s="330"/>
      <c r="L1122" s="302" t="s">
        <v>1308</v>
      </c>
      <c r="M1122" s="302" t="s">
        <v>10720</v>
      </c>
      <c r="N1122" s="302" t="s">
        <v>1071</v>
      </c>
      <c r="O1122" s="266" t="str">
        <f t="shared" ca="1" si="58"/>
        <v>0 tahun, 0 bulan, 25 hari</v>
      </c>
      <c r="P1122" s="331">
        <f t="shared" ca="1" si="59"/>
        <v>25</v>
      </c>
    </row>
    <row r="1123" spans="1:16" ht="40.799999999999997" x14ac:dyDescent="0.7">
      <c r="A1123" s="259">
        <v>1122</v>
      </c>
      <c r="B1123" s="308" t="s">
        <v>16414</v>
      </c>
      <c r="C1123" s="304">
        <v>46279</v>
      </c>
      <c r="D1123" s="262" t="s">
        <v>39</v>
      </c>
      <c r="E1123" s="309" t="s">
        <v>16460</v>
      </c>
      <c r="F1123" s="330"/>
      <c r="G1123" s="281" t="s">
        <v>16672</v>
      </c>
      <c r="H1123" s="262" t="s">
        <v>5508</v>
      </c>
      <c r="I1123" s="307" t="s">
        <v>5508</v>
      </c>
      <c r="J1123" s="307" t="s">
        <v>12603</v>
      </c>
      <c r="K1123" s="330"/>
      <c r="L1123" s="302" t="s">
        <v>1308</v>
      </c>
      <c r="M1123" s="302" t="s">
        <v>1080</v>
      </c>
      <c r="N1123" s="302" t="s">
        <v>9788</v>
      </c>
      <c r="O1123" s="266" t="str">
        <f t="shared" ca="1" si="58"/>
        <v>0 tahun, 0 bulan, 25 hari</v>
      </c>
      <c r="P1123" s="331">
        <f t="shared" ca="1" si="59"/>
        <v>25</v>
      </c>
    </row>
    <row r="1124" spans="1:16" ht="122.4" x14ac:dyDescent="0.7">
      <c r="A1124" s="259">
        <v>1123</v>
      </c>
      <c r="B1124" s="308" t="s">
        <v>16415</v>
      </c>
      <c r="C1124" s="304">
        <v>46280</v>
      </c>
      <c r="D1124" s="262" t="s">
        <v>39</v>
      </c>
      <c r="E1124" s="309" t="s">
        <v>16461</v>
      </c>
      <c r="F1124" s="330"/>
      <c r="G1124" s="281" t="s">
        <v>16554</v>
      </c>
      <c r="H1124" s="262" t="s">
        <v>5508</v>
      </c>
      <c r="I1124" s="307" t="s">
        <v>5508</v>
      </c>
      <c r="J1124" s="307" t="s">
        <v>12603</v>
      </c>
      <c r="K1124" s="330"/>
      <c r="L1124" s="302" t="s">
        <v>1308</v>
      </c>
      <c r="M1124" s="302" t="s">
        <v>1080</v>
      </c>
      <c r="N1124" s="302" t="s">
        <v>9788</v>
      </c>
      <c r="O1124" s="266" t="str">
        <f t="shared" ca="1" si="58"/>
        <v>0 tahun, 0 bulan, 24 hari</v>
      </c>
      <c r="P1124" s="331">
        <f t="shared" ca="1" si="59"/>
        <v>24</v>
      </c>
    </row>
    <row r="1125" spans="1:16" ht="102" x14ac:dyDescent="0.7">
      <c r="A1125" s="259">
        <v>1124</v>
      </c>
      <c r="B1125" s="308" t="s">
        <v>16416</v>
      </c>
      <c r="C1125" s="304">
        <v>46280</v>
      </c>
      <c r="D1125" s="262" t="s">
        <v>39</v>
      </c>
      <c r="E1125" s="309" t="s">
        <v>16462</v>
      </c>
      <c r="F1125" s="330"/>
      <c r="G1125" s="281" t="s">
        <v>17046</v>
      </c>
      <c r="H1125" s="262" t="s">
        <v>5508</v>
      </c>
      <c r="I1125" s="307" t="s">
        <v>5990</v>
      </c>
      <c r="J1125" s="307" t="s">
        <v>12614</v>
      </c>
      <c r="K1125" s="330"/>
      <c r="L1125" s="302" t="s">
        <v>1184</v>
      </c>
      <c r="M1125" s="302" t="s">
        <v>11545</v>
      </c>
      <c r="N1125" s="302" t="s">
        <v>13350</v>
      </c>
      <c r="O1125" s="266" t="str">
        <f t="shared" ca="1" si="58"/>
        <v>0 tahun, 0 bulan, 24 hari</v>
      </c>
      <c r="P1125" s="331">
        <f t="shared" ca="1" si="59"/>
        <v>24</v>
      </c>
    </row>
    <row r="1126" spans="1:16" ht="61.2" x14ac:dyDescent="0.7">
      <c r="A1126" s="259">
        <v>1125</v>
      </c>
      <c r="B1126" s="308" t="s">
        <v>16417</v>
      </c>
      <c r="C1126" s="304">
        <v>46280</v>
      </c>
      <c r="D1126" s="262" t="s">
        <v>39</v>
      </c>
      <c r="E1126" s="309" t="s">
        <v>16463</v>
      </c>
      <c r="F1126" s="330"/>
      <c r="G1126" s="281" t="s">
        <v>16672</v>
      </c>
      <c r="H1126" s="262" t="s">
        <v>5508</v>
      </c>
      <c r="I1126" s="307" t="s">
        <v>7640</v>
      </c>
      <c r="J1126" s="307" t="s">
        <v>12613</v>
      </c>
      <c r="K1126" s="330"/>
      <c r="L1126" s="302" t="s">
        <v>1308</v>
      </c>
      <c r="M1126" s="302" t="s">
        <v>1175</v>
      </c>
      <c r="N1126" s="302" t="s">
        <v>7484</v>
      </c>
      <c r="O1126" s="266" t="str">
        <f t="shared" ca="1" si="58"/>
        <v>0 tahun, 0 bulan, 24 hari</v>
      </c>
      <c r="P1126" s="331">
        <f t="shared" ca="1" si="59"/>
        <v>24</v>
      </c>
    </row>
    <row r="1127" spans="1:16" ht="40.799999999999997" x14ac:dyDescent="0.7">
      <c r="A1127" s="259">
        <v>1126</v>
      </c>
      <c r="B1127" s="308" t="s">
        <v>16418</v>
      </c>
      <c r="C1127" s="304">
        <v>46280</v>
      </c>
      <c r="D1127" s="262" t="s">
        <v>39</v>
      </c>
      <c r="E1127" s="309" t="s">
        <v>16464</v>
      </c>
      <c r="F1127" s="330"/>
      <c r="G1127" s="281" t="s">
        <v>16672</v>
      </c>
      <c r="H1127" s="262" t="s">
        <v>5508</v>
      </c>
      <c r="I1127" s="307" t="s">
        <v>5990</v>
      </c>
      <c r="J1127" s="307" t="s">
        <v>12613</v>
      </c>
      <c r="K1127" s="330"/>
      <c r="L1127" s="302" t="s">
        <v>1308</v>
      </c>
      <c r="M1127" s="302" t="s">
        <v>1175</v>
      </c>
      <c r="N1127" s="302" t="s">
        <v>7484</v>
      </c>
      <c r="O1127" s="266" t="str">
        <f t="shared" ca="1" si="58"/>
        <v>0 tahun, 0 bulan, 24 hari</v>
      </c>
      <c r="P1127" s="331">
        <f t="shared" ca="1" si="59"/>
        <v>24</v>
      </c>
    </row>
    <row r="1128" spans="1:16" ht="122.4" x14ac:dyDescent="0.7">
      <c r="A1128" s="259">
        <v>1127</v>
      </c>
      <c r="B1128" s="308" t="s">
        <v>16419</v>
      </c>
      <c r="C1128" s="304">
        <v>46280</v>
      </c>
      <c r="D1128" s="262" t="s">
        <v>39</v>
      </c>
      <c r="E1128" s="309" t="s">
        <v>16465</v>
      </c>
      <c r="F1128" s="330"/>
      <c r="G1128" s="281" t="s">
        <v>17047</v>
      </c>
      <c r="H1128" s="262" t="s">
        <v>5508</v>
      </c>
      <c r="I1128" s="307" t="s">
        <v>5990</v>
      </c>
      <c r="J1128" s="307" t="s">
        <v>12614</v>
      </c>
      <c r="K1128" s="330"/>
      <c r="L1128" s="302" t="s">
        <v>1184</v>
      </c>
      <c r="M1128" s="302" t="s">
        <v>11545</v>
      </c>
      <c r="N1128" s="302" t="s">
        <v>13350</v>
      </c>
      <c r="O1128" s="266" t="str">
        <f t="shared" ca="1" si="58"/>
        <v>0 tahun, 0 bulan, 24 hari</v>
      </c>
      <c r="P1128" s="331">
        <f t="shared" ca="1" si="59"/>
        <v>24</v>
      </c>
    </row>
    <row r="1129" spans="1:16" ht="40.799999999999997" x14ac:dyDescent="0.7">
      <c r="A1129" s="259">
        <v>1128</v>
      </c>
      <c r="B1129" s="308" t="s">
        <v>16420</v>
      </c>
      <c r="C1129" s="304">
        <v>46280</v>
      </c>
      <c r="D1129" s="262" t="s">
        <v>39</v>
      </c>
      <c r="E1129" s="309" t="s">
        <v>16466</v>
      </c>
      <c r="F1129" s="330"/>
      <c r="G1129" s="281" t="s">
        <v>16672</v>
      </c>
      <c r="H1129" s="262" t="s">
        <v>1079</v>
      </c>
      <c r="I1129" s="307" t="s">
        <v>3199</v>
      </c>
      <c r="J1129" s="307" t="s">
        <v>12608</v>
      </c>
      <c r="K1129" s="330"/>
      <c r="L1129" s="302" t="s">
        <v>1308</v>
      </c>
      <c r="M1129" s="302" t="s">
        <v>1079</v>
      </c>
      <c r="N1129" s="302" t="s">
        <v>13423</v>
      </c>
      <c r="O1129" s="266" t="str">
        <f t="shared" ca="1" si="58"/>
        <v>0 tahun, 0 bulan, 24 hari</v>
      </c>
      <c r="P1129" s="331">
        <f t="shared" ca="1" si="59"/>
        <v>24</v>
      </c>
    </row>
    <row r="1130" spans="1:16" ht="102" x14ac:dyDescent="0.7">
      <c r="A1130" s="259">
        <v>1129</v>
      </c>
      <c r="B1130" s="308" t="s">
        <v>16421</v>
      </c>
      <c r="C1130" s="304">
        <v>46280</v>
      </c>
      <c r="D1130" s="262" t="s">
        <v>39</v>
      </c>
      <c r="E1130" s="309" t="s">
        <v>16467</v>
      </c>
      <c r="F1130" s="330"/>
      <c r="G1130" s="281" t="s">
        <v>17048</v>
      </c>
      <c r="H1130" s="262" t="s">
        <v>5508</v>
      </c>
      <c r="I1130" s="307" t="s">
        <v>7640</v>
      </c>
      <c r="J1130" s="307" t="s">
        <v>12614</v>
      </c>
      <c r="K1130" s="330"/>
      <c r="L1130" s="302" t="s">
        <v>1184</v>
      </c>
      <c r="M1130" s="302" t="s">
        <v>10515</v>
      </c>
      <c r="N1130" s="302" t="s">
        <v>13715</v>
      </c>
      <c r="O1130" s="266" t="str">
        <f t="shared" ca="1" si="58"/>
        <v>0 tahun, 0 bulan, 24 hari</v>
      </c>
      <c r="P1130" s="331">
        <f t="shared" ca="1" si="59"/>
        <v>24</v>
      </c>
    </row>
    <row r="1131" spans="1:16" ht="40.799999999999997" x14ac:dyDescent="0.7">
      <c r="A1131" s="259">
        <v>1130</v>
      </c>
      <c r="B1131" s="308" t="s">
        <v>16422</v>
      </c>
      <c r="C1131" s="304">
        <v>46280</v>
      </c>
      <c r="D1131" s="262" t="s">
        <v>39</v>
      </c>
      <c r="E1131" s="309" t="s">
        <v>16468</v>
      </c>
      <c r="F1131" s="330"/>
      <c r="G1131" s="281" t="s">
        <v>16672</v>
      </c>
      <c r="H1131" s="262" t="s">
        <v>5508</v>
      </c>
      <c r="I1131" s="307" t="s">
        <v>5990</v>
      </c>
      <c r="J1131" s="307" t="s">
        <v>12614</v>
      </c>
      <c r="K1131" s="330"/>
      <c r="L1131" s="302" t="s">
        <v>1308</v>
      </c>
      <c r="M1131" s="302" t="s">
        <v>11545</v>
      </c>
      <c r="N1131" s="302" t="s">
        <v>13350</v>
      </c>
      <c r="O1131" s="266" t="str">
        <f t="shared" ca="1" si="58"/>
        <v>0 tahun, 0 bulan, 24 hari</v>
      </c>
      <c r="P1131" s="331">
        <f t="shared" ca="1" si="59"/>
        <v>24</v>
      </c>
    </row>
    <row r="1132" spans="1:16" ht="61.2" x14ac:dyDescent="0.7">
      <c r="A1132" s="259">
        <v>1131</v>
      </c>
      <c r="B1132" s="308" t="s">
        <v>16423</v>
      </c>
      <c r="C1132" s="304">
        <v>46280</v>
      </c>
      <c r="D1132" s="262" t="s">
        <v>39</v>
      </c>
      <c r="E1132" s="309" t="s">
        <v>16469</v>
      </c>
      <c r="F1132" s="330"/>
      <c r="G1132" s="281" t="s">
        <v>16555</v>
      </c>
      <c r="H1132" s="262" t="s">
        <v>5508</v>
      </c>
      <c r="I1132" s="307" t="s">
        <v>3191</v>
      </c>
      <c r="J1132" s="307" t="s">
        <v>1088</v>
      </c>
      <c r="K1132" s="330"/>
      <c r="L1132" s="302" t="s">
        <v>1308</v>
      </c>
      <c r="M1132" s="302" t="s">
        <v>1088</v>
      </c>
      <c r="N1132" s="302" t="s">
        <v>14541</v>
      </c>
      <c r="O1132" s="266" t="str">
        <f t="shared" ca="1" si="58"/>
        <v>0 tahun, 0 bulan, 24 hari</v>
      </c>
      <c r="P1132" s="331">
        <f t="shared" ca="1" si="59"/>
        <v>24</v>
      </c>
    </row>
    <row r="1133" spans="1:16" ht="40.799999999999997" x14ac:dyDescent="0.7">
      <c r="A1133" s="259">
        <v>1132</v>
      </c>
      <c r="B1133" s="308" t="s">
        <v>16424</v>
      </c>
      <c r="C1133" s="304">
        <v>46280</v>
      </c>
      <c r="D1133" s="262" t="s">
        <v>39</v>
      </c>
      <c r="E1133" s="309" t="s">
        <v>16470</v>
      </c>
      <c r="F1133" s="330"/>
      <c r="G1133" s="281" t="s">
        <v>16672</v>
      </c>
      <c r="H1133" s="262" t="s">
        <v>5508</v>
      </c>
      <c r="I1133" s="307" t="s">
        <v>5989</v>
      </c>
      <c r="J1133" s="307" t="s">
        <v>9844</v>
      </c>
      <c r="K1133" s="330"/>
      <c r="L1133" s="302" t="s">
        <v>1305</v>
      </c>
      <c r="M1133" s="302" t="s">
        <v>10720</v>
      </c>
      <c r="N1133" s="302" t="s">
        <v>1071</v>
      </c>
      <c r="O1133" s="266" t="str">
        <f t="shared" ca="1" si="58"/>
        <v>0 tahun, 0 bulan, 24 hari</v>
      </c>
      <c r="P1133" s="331">
        <f t="shared" ca="1" si="59"/>
        <v>24</v>
      </c>
    </row>
    <row r="1134" spans="1:16" ht="40.799999999999997" x14ac:dyDescent="0.7">
      <c r="A1134" s="259">
        <v>1133</v>
      </c>
      <c r="B1134" s="308" t="s">
        <v>16425</v>
      </c>
      <c r="C1134" s="304">
        <v>46280</v>
      </c>
      <c r="D1134" s="262" t="s">
        <v>39</v>
      </c>
      <c r="E1134" s="309" t="s">
        <v>16471</v>
      </c>
      <c r="F1134" s="330"/>
      <c r="G1134" s="281" t="s">
        <v>16672</v>
      </c>
      <c r="H1134" s="262" t="s">
        <v>5508</v>
      </c>
      <c r="I1134" s="307" t="s">
        <v>5989</v>
      </c>
      <c r="J1134" s="307" t="s">
        <v>12614</v>
      </c>
      <c r="K1134" s="330"/>
      <c r="L1134" s="302" t="s">
        <v>1305</v>
      </c>
      <c r="M1134" s="302" t="s">
        <v>10300</v>
      </c>
      <c r="N1134" s="302" t="s">
        <v>16472</v>
      </c>
      <c r="O1134" s="266" t="str">
        <f t="shared" ca="1" si="58"/>
        <v>0 tahun, 0 bulan, 24 hari</v>
      </c>
      <c r="P1134" s="331">
        <f t="shared" ca="1" si="59"/>
        <v>24</v>
      </c>
    </row>
    <row r="1135" spans="1:16" ht="40.799999999999997" x14ac:dyDescent="0.7">
      <c r="A1135" s="259">
        <v>1134</v>
      </c>
      <c r="B1135" s="308" t="s">
        <v>16426</v>
      </c>
      <c r="C1135" s="304">
        <v>46280</v>
      </c>
      <c r="D1135" s="262" t="s">
        <v>39</v>
      </c>
      <c r="E1135" s="309" t="s">
        <v>16473</v>
      </c>
      <c r="F1135" s="330"/>
      <c r="G1135" s="281" t="s">
        <v>16672</v>
      </c>
      <c r="H1135" s="262" t="s">
        <v>5508</v>
      </c>
      <c r="I1135" s="307" t="s">
        <v>5989</v>
      </c>
      <c r="J1135" s="307" t="s">
        <v>12614</v>
      </c>
      <c r="K1135" s="330"/>
      <c r="L1135" s="302" t="s">
        <v>1305</v>
      </c>
      <c r="M1135" s="302" t="s">
        <v>11545</v>
      </c>
      <c r="N1135" s="302" t="s">
        <v>10488</v>
      </c>
      <c r="O1135" s="266" t="str">
        <f t="shared" ca="1" si="58"/>
        <v>0 tahun, 0 bulan, 24 hari</v>
      </c>
      <c r="P1135" s="331">
        <f t="shared" ca="1" si="59"/>
        <v>24</v>
      </c>
    </row>
    <row r="1136" spans="1:16" ht="40.799999999999997" x14ac:dyDescent="0.7">
      <c r="A1136" s="259">
        <v>1135</v>
      </c>
      <c r="B1136" s="308" t="s">
        <v>16427</v>
      </c>
      <c r="C1136" s="304">
        <v>46280</v>
      </c>
      <c r="D1136" s="262" t="s">
        <v>39</v>
      </c>
      <c r="E1136" s="309" t="s">
        <v>16474</v>
      </c>
      <c r="F1136" s="330"/>
      <c r="G1136" s="281" t="s">
        <v>16672</v>
      </c>
      <c r="H1136" s="262" t="s">
        <v>5508</v>
      </c>
      <c r="I1136" s="307" t="s">
        <v>3200</v>
      </c>
      <c r="J1136" s="307" t="s">
        <v>12612</v>
      </c>
      <c r="K1136" s="330"/>
      <c r="L1136" s="302" t="s">
        <v>1305</v>
      </c>
      <c r="M1136" s="302" t="s">
        <v>1175</v>
      </c>
      <c r="N1136" s="302" t="s">
        <v>1176</v>
      </c>
      <c r="O1136" s="266" t="str">
        <f t="shared" ca="1" si="58"/>
        <v>0 tahun, 0 bulan, 24 hari</v>
      </c>
      <c r="P1136" s="331">
        <f t="shared" ca="1" si="59"/>
        <v>24</v>
      </c>
    </row>
    <row r="1137" spans="1:16" x14ac:dyDescent="0.7">
      <c r="A1137" s="259">
        <v>1136</v>
      </c>
      <c r="B1137" s="308" t="s">
        <v>16428</v>
      </c>
      <c r="C1137" s="304">
        <v>46280</v>
      </c>
      <c r="D1137" s="262" t="s">
        <v>39</v>
      </c>
      <c r="E1137" s="309" t="s">
        <v>16475</v>
      </c>
      <c r="F1137" s="330"/>
      <c r="G1137" s="281" t="s">
        <v>16672</v>
      </c>
      <c r="H1137" s="262" t="s">
        <v>5508</v>
      </c>
      <c r="I1137" s="307" t="s">
        <v>5989</v>
      </c>
      <c r="J1137" s="307" t="s">
        <v>9844</v>
      </c>
      <c r="K1137" s="330"/>
      <c r="L1137" s="302" t="s">
        <v>1305</v>
      </c>
      <c r="M1137" s="302" t="s">
        <v>10720</v>
      </c>
      <c r="N1137" s="302" t="s">
        <v>1071</v>
      </c>
      <c r="O1137" s="266" t="str">
        <f t="shared" ca="1" si="58"/>
        <v>0 tahun, 0 bulan, 24 hari</v>
      </c>
      <c r="P1137" s="331">
        <f t="shared" ca="1" si="59"/>
        <v>24</v>
      </c>
    </row>
    <row r="1138" spans="1:16" ht="40.799999999999997" x14ac:dyDescent="0.7">
      <c r="A1138" s="259">
        <v>1137</v>
      </c>
      <c r="B1138" s="308" t="s">
        <v>16429</v>
      </c>
      <c r="C1138" s="304">
        <v>46280</v>
      </c>
      <c r="D1138" s="262" t="s">
        <v>39</v>
      </c>
      <c r="E1138" s="309" t="s">
        <v>16476</v>
      </c>
      <c r="F1138" s="330"/>
      <c r="G1138" s="281" t="s">
        <v>16672</v>
      </c>
      <c r="H1138" s="262" t="s">
        <v>5508</v>
      </c>
      <c r="I1138" s="307" t="s">
        <v>5990</v>
      </c>
      <c r="J1138" s="307" t="s">
        <v>12614</v>
      </c>
      <c r="K1138" s="330"/>
      <c r="L1138" s="302" t="s">
        <v>1308</v>
      </c>
      <c r="M1138" s="302" t="s">
        <v>10515</v>
      </c>
      <c r="N1138" s="302" t="s">
        <v>13715</v>
      </c>
      <c r="O1138" s="266" t="str">
        <f t="shared" ca="1" si="58"/>
        <v>0 tahun, 0 bulan, 24 hari</v>
      </c>
      <c r="P1138" s="331">
        <f t="shared" ca="1" si="59"/>
        <v>24</v>
      </c>
    </row>
    <row r="1139" spans="1:16" ht="40.799999999999997" x14ac:dyDescent="0.7">
      <c r="A1139" s="259">
        <v>1138</v>
      </c>
      <c r="B1139" s="308" t="s">
        <v>16430</v>
      </c>
      <c r="C1139" s="304">
        <v>46280</v>
      </c>
      <c r="D1139" s="262" t="s">
        <v>39</v>
      </c>
      <c r="E1139" s="309" t="s">
        <v>16477</v>
      </c>
      <c r="F1139" s="330"/>
      <c r="G1139" s="281" t="s">
        <v>16672</v>
      </c>
      <c r="H1139" s="262" t="s">
        <v>1079</v>
      </c>
      <c r="I1139" s="307" t="s">
        <v>5933</v>
      </c>
      <c r="J1139" s="307" t="s">
        <v>12608</v>
      </c>
      <c r="K1139" s="330"/>
      <c r="L1139" s="302" t="s">
        <v>1308</v>
      </c>
      <c r="M1139" s="302" t="s">
        <v>1079</v>
      </c>
      <c r="N1139" s="302" t="s">
        <v>5499</v>
      </c>
      <c r="O1139" s="266" t="str">
        <f t="shared" ca="1" si="58"/>
        <v>0 tahun, 0 bulan, 24 hari</v>
      </c>
      <c r="P1139" s="331">
        <f t="shared" ca="1" si="59"/>
        <v>24</v>
      </c>
    </row>
    <row r="1140" spans="1:16" ht="61.2" x14ac:dyDescent="0.7">
      <c r="A1140" s="259">
        <v>1139</v>
      </c>
      <c r="B1140" s="308" t="s">
        <v>16431</v>
      </c>
      <c r="C1140" s="304">
        <v>46280</v>
      </c>
      <c r="D1140" s="262" t="s">
        <v>39</v>
      </c>
      <c r="E1140" s="309" t="s">
        <v>16478</v>
      </c>
      <c r="F1140" s="330"/>
      <c r="G1140" s="281" t="s">
        <v>16672</v>
      </c>
      <c r="H1140" s="262" t="s">
        <v>5508</v>
      </c>
      <c r="I1140" s="307" t="s">
        <v>5989</v>
      </c>
      <c r="J1140" s="307" t="s">
        <v>9844</v>
      </c>
      <c r="K1140" s="330"/>
      <c r="L1140" s="302" t="s">
        <v>1308</v>
      </c>
      <c r="M1140" s="302" t="s">
        <v>10720</v>
      </c>
      <c r="N1140" s="302" t="s">
        <v>1071</v>
      </c>
      <c r="O1140" s="266" t="str">
        <f t="shared" ca="1" si="58"/>
        <v>0 tahun, 0 bulan, 24 hari</v>
      </c>
      <c r="P1140" s="331">
        <f t="shared" ca="1" si="59"/>
        <v>24</v>
      </c>
    </row>
    <row r="1141" spans="1:16" ht="40.799999999999997" x14ac:dyDescent="0.7">
      <c r="A1141" s="259">
        <v>1140</v>
      </c>
      <c r="B1141" s="308" t="s">
        <v>16432</v>
      </c>
      <c r="C1141" s="304">
        <v>46280</v>
      </c>
      <c r="D1141" s="262" t="s">
        <v>39</v>
      </c>
      <c r="E1141" s="309" t="s">
        <v>16479</v>
      </c>
      <c r="F1141" s="330"/>
      <c r="G1141" s="281" t="s">
        <v>16672</v>
      </c>
      <c r="H1141" s="262" t="s">
        <v>5508</v>
      </c>
      <c r="I1141" s="307" t="s">
        <v>5990</v>
      </c>
      <c r="J1141" s="307" t="s">
        <v>12614</v>
      </c>
      <c r="K1141" s="330"/>
      <c r="L1141" s="302" t="s">
        <v>1308</v>
      </c>
      <c r="M1141" s="302" t="s">
        <v>11545</v>
      </c>
      <c r="N1141" s="302" t="s">
        <v>10488</v>
      </c>
      <c r="O1141" s="266" t="str">
        <f t="shared" ca="1" si="58"/>
        <v>0 tahun, 0 bulan, 24 hari</v>
      </c>
      <c r="P1141" s="331">
        <f t="shared" ca="1" si="59"/>
        <v>24</v>
      </c>
    </row>
    <row r="1142" spans="1:16" ht="102" x14ac:dyDescent="0.7">
      <c r="A1142" s="259">
        <v>1141</v>
      </c>
      <c r="B1142" s="308" t="s">
        <v>16433</v>
      </c>
      <c r="C1142" s="304">
        <v>46280</v>
      </c>
      <c r="D1142" s="262" t="s">
        <v>39</v>
      </c>
      <c r="E1142" s="309" t="s">
        <v>16480</v>
      </c>
      <c r="F1142" s="330"/>
      <c r="G1142" s="281" t="s">
        <v>17049</v>
      </c>
      <c r="H1142" s="262" t="s">
        <v>5508</v>
      </c>
      <c r="I1142" s="307" t="s">
        <v>7640</v>
      </c>
      <c r="J1142" s="307" t="s">
        <v>12614</v>
      </c>
      <c r="K1142" s="330"/>
      <c r="L1142" s="302" t="s">
        <v>1184</v>
      </c>
      <c r="M1142" s="302" t="s">
        <v>11545</v>
      </c>
      <c r="N1142" s="302" t="s">
        <v>10488</v>
      </c>
      <c r="O1142" s="266" t="str">
        <f t="shared" ca="1" si="58"/>
        <v>0 tahun, 0 bulan, 24 hari</v>
      </c>
      <c r="P1142" s="331">
        <f t="shared" ca="1" si="59"/>
        <v>24</v>
      </c>
    </row>
    <row r="1143" spans="1:16" ht="40.799999999999997" x14ac:dyDescent="0.7">
      <c r="A1143" s="259">
        <v>1142</v>
      </c>
      <c r="B1143" s="308" t="s">
        <v>16434</v>
      </c>
      <c r="C1143" s="304">
        <v>46281</v>
      </c>
      <c r="D1143" s="262" t="s">
        <v>39</v>
      </c>
      <c r="E1143" s="309" t="s">
        <v>16481</v>
      </c>
      <c r="F1143" s="330"/>
      <c r="G1143" s="281" t="s">
        <v>16672</v>
      </c>
      <c r="H1143" s="262" t="s">
        <v>5508</v>
      </c>
      <c r="I1143" s="307" t="s">
        <v>3200</v>
      </c>
      <c r="J1143" s="307" t="s">
        <v>12612</v>
      </c>
      <c r="K1143" s="330"/>
      <c r="L1143" s="302" t="s">
        <v>1308</v>
      </c>
      <c r="M1143" s="302" t="s">
        <v>10661</v>
      </c>
      <c r="N1143" s="302" t="s">
        <v>10891</v>
      </c>
      <c r="O1143" s="266" t="str">
        <f t="shared" ca="1" si="58"/>
        <v>0 tahun, 0 bulan, 23 hari</v>
      </c>
      <c r="P1143" s="331">
        <f t="shared" ca="1" si="59"/>
        <v>23</v>
      </c>
    </row>
    <row r="1144" spans="1:16" ht="61.2" x14ac:dyDescent="0.7">
      <c r="A1144" s="259">
        <v>1143</v>
      </c>
      <c r="B1144" s="308" t="s">
        <v>16435</v>
      </c>
      <c r="C1144" s="304">
        <v>46281</v>
      </c>
      <c r="D1144" s="262" t="s">
        <v>39</v>
      </c>
      <c r="E1144" s="309" t="s">
        <v>16482</v>
      </c>
      <c r="F1144" s="330"/>
      <c r="G1144" s="281" t="s">
        <v>16672</v>
      </c>
      <c r="H1144" s="262" t="s">
        <v>5508</v>
      </c>
      <c r="I1144" s="307" t="s">
        <v>5989</v>
      </c>
      <c r="J1144" s="307" t="s">
        <v>9844</v>
      </c>
      <c r="K1144" s="330"/>
      <c r="L1144" s="302" t="s">
        <v>1308</v>
      </c>
      <c r="M1144" s="302" t="s">
        <v>10720</v>
      </c>
      <c r="N1144" s="302" t="s">
        <v>1071</v>
      </c>
      <c r="O1144" s="266" t="str">
        <f t="shared" ca="1" si="58"/>
        <v>0 tahun, 0 bulan, 23 hari</v>
      </c>
      <c r="P1144" s="331">
        <f t="shared" ca="1" si="59"/>
        <v>23</v>
      </c>
    </row>
    <row r="1145" spans="1:16" x14ac:dyDescent="0.7">
      <c r="A1145" s="259">
        <v>1144</v>
      </c>
      <c r="B1145" s="308" t="s">
        <v>16436</v>
      </c>
      <c r="C1145" s="304">
        <v>46281</v>
      </c>
      <c r="D1145" s="262" t="s">
        <v>16483</v>
      </c>
      <c r="E1145" s="309" t="s">
        <v>16484</v>
      </c>
      <c r="F1145" s="330"/>
      <c r="G1145" s="281" t="s">
        <v>16672</v>
      </c>
      <c r="H1145" s="262" t="s">
        <v>5508</v>
      </c>
      <c r="I1145" s="307" t="s">
        <v>7640</v>
      </c>
      <c r="J1145" s="307" t="s">
        <v>12614</v>
      </c>
      <c r="K1145" s="330"/>
      <c r="L1145" s="302" t="s">
        <v>1308</v>
      </c>
      <c r="M1145" s="302" t="s">
        <v>11545</v>
      </c>
      <c r="N1145" s="302" t="s">
        <v>1077</v>
      </c>
      <c r="O1145" s="266" t="str">
        <f t="shared" ca="1" si="58"/>
        <v>0 tahun, 0 bulan, 23 hari</v>
      </c>
      <c r="P1145" s="331">
        <f t="shared" ca="1" si="59"/>
        <v>23</v>
      </c>
    </row>
    <row r="1146" spans="1:16" x14ac:dyDescent="0.7">
      <c r="A1146" s="259">
        <v>1145</v>
      </c>
      <c r="B1146" s="308" t="s">
        <v>16437</v>
      </c>
      <c r="C1146" s="304">
        <v>46281</v>
      </c>
      <c r="D1146" s="262" t="s">
        <v>39</v>
      </c>
      <c r="E1146" s="309" t="s">
        <v>16485</v>
      </c>
      <c r="F1146" s="330"/>
      <c r="G1146" s="281" t="s">
        <v>16672</v>
      </c>
      <c r="H1146" s="262" t="s">
        <v>5508</v>
      </c>
      <c r="I1146" s="307" t="s">
        <v>7640</v>
      </c>
      <c r="J1146" s="307" t="s">
        <v>12614</v>
      </c>
      <c r="K1146" s="330"/>
      <c r="L1146" s="302" t="s">
        <v>1308</v>
      </c>
      <c r="M1146" s="302" t="s">
        <v>11545</v>
      </c>
      <c r="N1146" s="302" t="s">
        <v>10488</v>
      </c>
      <c r="O1146" s="266" t="str">
        <f t="shared" ca="1" si="58"/>
        <v>0 tahun, 0 bulan, 23 hari</v>
      </c>
      <c r="P1146" s="331">
        <f t="shared" ca="1" si="59"/>
        <v>23</v>
      </c>
    </row>
    <row r="1147" spans="1:16" x14ac:dyDescent="0.7">
      <c r="A1147" s="259">
        <v>1146</v>
      </c>
      <c r="B1147" s="308" t="s">
        <v>16438</v>
      </c>
      <c r="C1147" s="304">
        <v>46281</v>
      </c>
      <c r="D1147" s="262" t="s">
        <v>16486</v>
      </c>
      <c r="E1147" s="309" t="s">
        <v>16487</v>
      </c>
      <c r="F1147" s="330"/>
      <c r="G1147" s="281" t="s">
        <v>16672</v>
      </c>
      <c r="H1147" s="262" t="s">
        <v>5985</v>
      </c>
      <c r="I1147" s="307" t="s">
        <v>5985</v>
      </c>
      <c r="J1147" s="307" t="s">
        <v>12621</v>
      </c>
      <c r="K1147" s="330"/>
      <c r="L1147" s="302" t="s">
        <v>1308</v>
      </c>
      <c r="M1147" s="302" t="s">
        <v>1072</v>
      </c>
      <c r="N1147" s="302" t="s">
        <v>1191</v>
      </c>
      <c r="O1147" s="266" t="str">
        <f t="shared" ca="1" si="58"/>
        <v>0 tahun, 0 bulan, 23 hari</v>
      </c>
      <c r="P1147" s="331">
        <f t="shared" ca="1" si="59"/>
        <v>23</v>
      </c>
    </row>
    <row r="1148" spans="1:16" ht="61.2" x14ac:dyDescent="0.7">
      <c r="A1148" s="259">
        <v>1147</v>
      </c>
      <c r="B1148" s="308" t="s">
        <v>16439</v>
      </c>
      <c r="C1148" s="304">
        <v>46282</v>
      </c>
      <c r="D1148" s="262" t="s">
        <v>39</v>
      </c>
      <c r="E1148" s="309" t="s">
        <v>16488</v>
      </c>
      <c r="F1148" s="330"/>
      <c r="G1148" s="281" t="s">
        <v>16517</v>
      </c>
      <c r="H1148" s="262" t="s">
        <v>5508</v>
      </c>
      <c r="I1148" s="307" t="s">
        <v>5508</v>
      </c>
      <c r="J1148" s="307" t="s">
        <v>12603</v>
      </c>
      <c r="K1148" s="330"/>
      <c r="L1148" s="302" t="s">
        <v>1308</v>
      </c>
      <c r="M1148" s="302" t="s">
        <v>1175</v>
      </c>
      <c r="N1148" s="302" t="s">
        <v>1176</v>
      </c>
      <c r="O1148" s="266" t="str">
        <f t="shared" ca="1" si="58"/>
        <v>0 tahun, 0 bulan, 22 hari</v>
      </c>
      <c r="P1148" s="331">
        <f t="shared" ca="1" si="59"/>
        <v>22</v>
      </c>
    </row>
    <row r="1149" spans="1:16" ht="40.799999999999997" x14ac:dyDescent="0.7">
      <c r="A1149" s="259">
        <v>1148</v>
      </c>
      <c r="B1149" s="308" t="s">
        <v>16440</v>
      </c>
      <c r="C1149" s="304">
        <v>46282</v>
      </c>
      <c r="D1149" s="262" t="s">
        <v>16489</v>
      </c>
      <c r="E1149" s="309" t="s">
        <v>16490</v>
      </c>
      <c r="F1149" s="330"/>
      <c r="G1149" s="281" t="s">
        <v>16672</v>
      </c>
      <c r="H1149" s="262" t="s">
        <v>5508</v>
      </c>
      <c r="I1149" s="307" t="s">
        <v>5990</v>
      </c>
      <c r="J1149" s="307" t="s">
        <v>1088</v>
      </c>
      <c r="K1149" s="330"/>
      <c r="L1149" s="302" t="s">
        <v>1308</v>
      </c>
      <c r="M1149" s="302" t="s">
        <v>1088</v>
      </c>
      <c r="N1149" s="302" t="s">
        <v>14541</v>
      </c>
      <c r="O1149" s="266" t="str">
        <f t="shared" ca="1" si="58"/>
        <v>0 tahun, 0 bulan, 22 hari</v>
      </c>
      <c r="P1149" s="331">
        <f t="shared" ca="1" si="59"/>
        <v>22</v>
      </c>
    </row>
    <row r="1150" spans="1:16" ht="40.799999999999997" x14ac:dyDescent="0.7">
      <c r="A1150" s="259">
        <v>1149</v>
      </c>
      <c r="B1150" s="308" t="s">
        <v>16441</v>
      </c>
      <c r="C1150" s="304">
        <v>46282</v>
      </c>
      <c r="D1150" s="262" t="s">
        <v>16491</v>
      </c>
      <c r="E1150" s="309" t="s">
        <v>16492</v>
      </c>
      <c r="F1150" s="330"/>
      <c r="G1150" s="281" t="s">
        <v>16672</v>
      </c>
      <c r="H1150" s="262" t="s">
        <v>5508</v>
      </c>
      <c r="I1150" s="307" t="s">
        <v>5990</v>
      </c>
      <c r="J1150" s="307" t="s">
        <v>1088</v>
      </c>
      <c r="K1150" s="330"/>
      <c r="L1150" s="302" t="s">
        <v>1308</v>
      </c>
      <c r="M1150" s="302" t="s">
        <v>1088</v>
      </c>
      <c r="N1150" s="302" t="s">
        <v>14541</v>
      </c>
      <c r="O1150" s="266" t="str">
        <f t="shared" ca="1" si="58"/>
        <v>0 tahun, 0 bulan, 22 hari</v>
      </c>
      <c r="P1150" s="331">
        <f t="shared" ca="1" si="59"/>
        <v>22</v>
      </c>
    </row>
    <row r="1151" spans="1:16" x14ac:dyDescent="0.7">
      <c r="A1151" s="259">
        <v>1150</v>
      </c>
      <c r="B1151" s="308" t="s">
        <v>16442</v>
      </c>
      <c r="C1151" s="304">
        <v>46282</v>
      </c>
      <c r="D1151" s="262" t="s">
        <v>39</v>
      </c>
      <c r="E1151" s="309" t="s">
        <v>14633</v>
      </c>
      <c r="F1151" s="330"/>
      <c r="G1151" s="281" t="s">
        <v>16672</v>
      </c>
      <c r="H1151" s="262" t="s">
        <v>5508</v>
      </c>
      <c r="I1151" s="307" t="s">
        <v>3200</v>
      </c>
      <c r="J1151" s="307" t="s">
        <v>12612</v>
      </c>
      <c r="K1151" s="330"/>
      <c r="L1151" s="302" t="s">
        <v>1308</v>
      </c>
      <c r="M1151" s="302" t="s">
        <v>10661</v>
      </c>
      <c r="N1151" s="302" t="s">
        <v>10891</v>
      </c>
      <c r="O1151" s="266" t="str">
        <f t="shared" ca="1" si="58"/>
        <v>0 tahun, 0 bulan, 22 hari</v>
      </c>
      <c r="P1151" s="331">
        <f t="shared" ca="1" si="59"/>
        <v>22</v>
      </c>
    </row>
    <row r="1152" spans="1:16" ht="40.799999999999997" x14ac:dyDescent="0.7">
      <c r="A1152" s="259">
        <v>1151</v>
      </c>
      <c r="B1152" s="308" t="s">
        <v>16443</v>
      </c>
      <c r="C1152" s="304">
        <v>46282</v>
      </c>
      <c r="D1152" s="262" t="s">
        <v>39</v>
      </c>
      <c r="E1152" s="309" t="s">
        <v>16493</v>
      </c>
      <c r="F1152" s="330"/>
      <c r="G1152" s="281" t="s">
        <v>16672</v>
      </c>
      <c r="H1152" s="262" t="s">
        <v>5508</v>
      </c>
      <c r="I1152" s="307" t="s">
        <v>3200</v>
      </c>
      <c r="J1152" s="307" t="s">
        <v>12612</v>
      </c>
      <c r="K1152" s="330"/>
      <c r="L1152" s="302" t="s">
        <v>1305</v>
      </c>
      <c r="M1152" s="302" t="s">
        <v>1175</v>
      </c>
      <c r="N1152" s="302" t="s">
        <v>1176</v>
      </c>
      <c r="O1152" s="266" t="str">
        <f t="shared" ca="1" si="58"/>
        <v>0 tahun, 0 bulan, 22 hari</v>
      </c>
      <c r="P1152" s="331">
        <f t="shared" ca="1" si="59"/>
        <v>22</v>
      </c>
    </row>
    <row r="1153" spans="1:16" ht="40.799999999999997" x14ac:dyDescent="0.7">
      <c r="A1153" s="259">
        <v>1152</v>
      </c>
      <c r="B1153" s="308" t="s">
        <v>16444</v>
      </c>
      <c r="C1153" s="304">
        <v>46282</v>
      </c>
      <c r="D1153" s="262" t="s">
        <v>39</v>
      </c>
      <c r="E1153" s="309" t="s">
        <v>16494</v>
      </c>
      <c r="F1153" s="330"/>
      <c r="G1153" s="281" t="s">
        <v>16672</v>
      </c>
      <c r="H1153" s="262" t="s">
        <v>1079</v>
      </c>
      <c r="I1153" s="307" t="s">
        <v>6606</v>
      </c>
      <c r="J1153" s="307" t="s">
        <v>12608</v>
      </c>
      <c r="K1153" s="330"/>
      <c r="L1153" s="302" t="s">
        <v>1308</v>
      </c>
      <c r="M1153" s="302" t="s">
        <v>1079</v>
      </c>
      <c r="N1153" s="302" t="s">
        <v>2490</v>
      </c>
      <c r="O1153" s="266" t="str">
        <f t="shared" ca="1" si="58"/>
        <v>0 tahun, 0 bulan, 22 hari</v>
      </c>
      <c r="P1153" s="331">
        <f t="shared" ca="1" si="59"/>
        <v>22</v>
      </c>
    </row>
    <row r="1154" spans="1:16" x14ac:dyDescent="0.7">
      <c r="A1154" s="259">
        <v>1153</v>
      </c>
      <c r="B1154" s="308" t="s">
        <v>16445</v>
      </c>
      <c r="C1154" s="304">
        <v>46282</v>
      </c>
      <c r="D1154" s="262" t="s">
        <v>39</v>
      </c>
      <c r="E1154" s="309" t="s">
        <v>16495</v>
      </c>
      <c r="F1154" s="330"/>
      <c r="G1154" s="281" t="s">
        <v>16672</v>
      </c>
      <c r="H1154" s="262" t="s">
        <v>5508</v>
      </c>
      <c r="I1154" s="307" t="s">
        <v>5990</v>
      </c>
      <c r="J1154" s="307" t="s">
        <v>12614</v>
      </c>
      <c r="K1154" s="330"/>
      <c r="L1154" s="302" t="s">
        <v>1308</v>
      </c>
      <c r="M1154" s="302" t="s">
        <v>11545</v>
      </c>
      <c r="N1154" s="302" t="s">
        <v>10488</v>
      </c>
      <c r="O1154" s="266" t="str">
        <f t="shared" ca="1" si="58"/>
        <v>0 tahun, 0 bulan, 22 hari</v>
      </c>
      <c r="P1154" s="331">
        <f t="shared" ca="1" si="59"/>
        <v>22</v>
      </c>
    </row>
    <row r="1155" spans="1:16" ht="81.599999999999994" x14ac:dyDescent="0.7">
      <c r="A1155" s="259">
        <v>1154</v>
      </c>
      <c r="B1155" s="308" t="s">
        <v>16446</v>
      </c>
      <c r="C1155" s="304">
        <v>46282</v>
      </c>
      <c r="D1155" s="262" t="s">
        <v>39</v>
      </c>
      <c r="E1155" s="309" t="s">
        <v>16496</v>
      </c>
      <c r="F1155" s="330"/>
      <c r="G1155" s="281" t="s">
        <v>17050</v>
      </c>
      <c r="H1155" s="262" t="s">
        <v>5508</v>
      </c>
      <c r="I1155" s="307" t="s">
        <v>5990</v>
      </c>
      <c r="J1155" s="307" t="s">
        <v>12614</v>
      </c>
      <c r="K1155" s="330"/>
      <c r="L1155" s="302" t="s">
        <v>1184</v>
      </c>
      <c r="M1155" s="302" t="s">
        <v>11545</v>
      </c>
      <c r="N1155" s="302" t="s">
        <v>10488</v>
      </c>
      <c r="O1155" s="266" t="str">
        <f t="shared" ca="1" si="58"/>
        <v>0 tahun, 0 bulan, 22 hari</v>
      </c>
      <c r="P1155" s="331">
        <f t="shared" ca="1" si="59"/>
        <v>22</v>
      </c>
    </row>
    <row r="1156" spans="1:16" ht="102" x14ac:dyDescent="0.7">
      <c r="A1156" s="259">
        <v>1155</v>
      </c>
      <c r="B1156" s="308" t="s">
        <v>16447</v>
      </c>
      <c r="C1156" s="304">
        <v>46282</v>
      </c>
      <c r="D1156" s="262" t="s">
        <v>39</v>
      </c>
      <c r="E1156" s="309" t="s">
        <v>16497</v>
      </c>
      <c r="F1156" s="330"/>
      <c r="G1156" s="281" t="s">
        <v>17051</v>
      </c>
      <c r="H1156" s="262" t="s">
        <v>5508</v>
      </c>
      <c r="I1156" s="307" t="s">
        <v>3191</v>
      </c>
      <c r="J1156" s="307" t="s">
        <v>12614</v>
      </c>
      <c r="K1156" s="330"/>
      <c r="L1156" s="302" t="s">
        <v>1184</v>
      </c>
      <c r="M1156" s="302" t="s">
        <v>11545</v>
      </c>
      <c r="N1156" s="302" t="s">
        <v>11722</v>
      </c>
      <c r="O1156" s="266" t="str">
        <f t="shared" ca="1" si="58"/>
        <v>0 tahun, 0 bulan, 22 hari</v>
      </c>
      <c r="P1156" s="331">
        <f t="shared" ca="1" si="59"/>
        <v>22</v>
      </c>
    </row>
    <row r="1157" spans="1:16" ht="40.799999999999997" x14ac:dyDescent="0.7">
      <c r="A1157" s="259">
        <v>1156</v>
      </c>
      <c r="B1157" s="308" t="s">
        <v>16448</v>
      </c>
      <c r="C1157" s="304">
        <v>46282</v>
      </c>
      <c r="D1157" s="262" t="s">
        <v>16498</v>
      </c>
      <c r="E1157" s="309" t="s">
        <v>16499</v>
      </c>
      <c r="F1157" s="330"/>
      <c r="G1157" s="281" t="s">
        <v>16672</v>
      </c>
      <c r="H1157" s="262" t="s">
        <v>5508</v>
      </c>
      <c r="I1157" s="307" t="s">
        <v>5989</v>
      </c>
      <c r="J1157" s="307" t="s">
        <v>12604</v>
      </c>
      <c r="K1157" s="330"/>
      <c r="L1157" s="302" t="s">
        <v>1308</v>
      </c>
      <c r="M1157" s="302" t="s">
        <v>8319</v>
      </c>
      <c r="N1157" s="302" t="s">
        <v>1268</v>
      </c>
      <c r="O1157" s="266" t="str">
        <f t="shared" ca="1" si="58"/>
        <v>0 tahun, 0 bulan, 22 hari</v>
      </c>
      <c r="P1157" s="331">
        <f t="shared" ca="1" si="59"/>
        <v>22</v>
      </c>
    </row>
    <row r="1158" spans="1:16" ht="40.799999999999997" x14ac:dyDescent="0.7">
      <c r="A1158" s="259">
        <v>1157</v>
      </c>
      <c r="B1158" s="308" t="s">
        <v>16449</v>
      </c>
      <c r="C1158" s="304">
        <v>46282</v>
      </c>
      <c r="D1158" s="262" t="s">
        <v>16500</v>
      </c>
      <c r="E1158" s="309" t="s">
        <v>16501</v>
      </c>
      <c r="F1158" s="330"/>
      <c r="G1158" s="281" t="s">
        <v>16672</v>
      </c>
      <c r="H1158" s="262" t="s">
        <v>5508</v>
      </c>
      <c r="I1158" s="307" t="s">
        <v>5989</v>
      </c>
      <c r="J1158" s="307" t="s">
        <v>12604</v>
      </c>
      <c r="K1158" s="330"/>
      <c r="L1158" s="302" t="s">
        <v>1308</v>
      </c>
      <c r="M1158" s="302" t="s">
        <v>8319</v>
      </c>
      <c r="N1158" s="302" t="s">
        <v>1268</v>
      </c>
      <c r="O1158" s="266" t="str">
        <f t="shared" ca="1" si="58"/>
        <v>0 tahun, 0 bulan, 22 hari</v>
      </c>
      <c r="P1158" s="331">
        <f t="shared" ca="1" si="59"/>
        <v>22</v>
      </c>
    </row>
    <row r="1159" spans="1:16" ht="40.799999999999997" x14ac:dyDescent="0.7">
      <c r="A1159" s="259">
        <v>1158</v>
      </c>
      <c r="B1159" s="308" t="s">
        <v>16450</v>
      </c>
      <c r="C1159" s="304">
        <v>46282</v>
      </c>
      <c r="D1159" s="262" t="s">
        <v>16502</v>
      </c>
      <c r="E1159" s="309" t="s">
        <v>16503</v>
      </c>
      <c r="F1159" s="330"/>
      <c r="G1159" s="281" t="s">
        <v>16672</v>
      </c>
      <c r="H1159" s="262" t="s">
        <v>5508</v>
      </c>
      <c r="I1159" s="307" t="s">
        <v>5989</v>
      </c>
      <c r="J1159" s="307" t="s">
        <v>12604</v>
      </c>
      <c r="K1159" s="330"/>
      <c r="L1159" s="302" t="s">
        <v>1308</v>
      </c>
      <c r="M1159" s="302" t="s">
        <v>8319</v>
      </c>
      <c r="N1159" s="302" t="s">
        <v>1268</v>
      </c>
      <c r="O1159" s="266" t="str">
        <f t="shared" ca="1" si="58"/>
        <v>0 tahun, 0 bulan, 22 hari</v>
      </c>
      <c r="P1159" s="331">
        <f t="shared" ca="1" si="59"/>
        <v>22</v>
      </c>
    </row>
    <row r="1160" spans="1:16" ht="61.2" x14ac:dyDescent="0.7">
      <c r="A1160" s="259">
        <v>1159</v>
      </c>
      <c r="B1160" s="308" t="s">
        <v>16451</v>
      </c>
      <c r="C1160" s="304">
        <v>46282</v>
      </c>
      <c r="D1160" s="262" t="s">
        <v>39</v>
      </c>
      <c r="E1160" s="309" t="s">
        <v>16504</v>
      </c>
      <c r="F1160" s="330"/>
      <c r="G1160" s="281" t="s">
        <v>16672</v>
      </c>
      <c r="H1160" s="262" t="s">
        <v>5508</v>
      </c>
      <c r="I1160" s="307" t="s">
        <v>5989</v>
      </c>
      <c r="J1160" s="307" t="s">
        <v>9844</v>
      </c>
      <c r="K1160" s="330"/>
      <c r="L1160" s="302" t="s">
        <v>1308</v>
      </c>
      <c r="M1160" s="302" t="s">
        <v>10720</v>
      </c>
      <c r="N1160" s="302" t="s">
        <v>1071</v>
      </c>
      <c r="O1160" s="266" t="str">
        <f t="shared" ca="1" si="58"/>
        <v>0 tahun, 0 bulan, 22 hari</v>
      </c>
      <c r="P1160" s="331">
        <f t="shared" ca="1" si="59"/>
        <v>22</v>
      </c>
    </row>
    <row r="1161" spans="1:16" ht="40.799999999999997" x14ac:dyDescent="0.7">
      <c r="A1161" s="259">
        <v>1160</v>
      </c>
      <c r="B1161" s="308" t="s">
        <v>16452</v>
      </c>
      <c r="C1161" s="304">
        <v>46282</v>
      </c>
      <c r="D1161" s="262" t="s">
        <v>39</v>
      </c>
      <c r="E1161" s="309" t="s">
        <v>16477</v>
      </c>
      <c r="F1161" s="330"/>
      <c r="G1161" s="281" t="s">
        <v>16672</v>
      </c>
      <c r="H1161" s="262" t="s">
        <v>1079</v>
      </c>
      <c r="I1161" s="307" t="s">
        <v>5933</v>
      </c>
      <c r="J1161" s="307" t="s">
        <v>12608</v>
      </c>
      <c r="K1161" s="330"/>
      <c r="L1161" s="302" t="s">
        <v>1308</v>
      </c>
      <c r="M1161" s="302" t="s">
        <v>1079</v>
      </c>
      <c r="N1161" s="302" t="s">
        <v>5499</v>
      </c>
      <c r="O1161" s="266" t="str">
        <f t="shared" ca="1" si="58"/>
        <v>0 tahun, 0 bulan, 22 hari</v>
      </c>
      <c r="P1161" s="331">
        <f t="shared" ca="1" si="59"/>
        <v>22</v>
      </c>
    </row>
    <row r="1162" spans="1:16" ht="61.2" x14ac:dyDescent="0.7">
      <c r="A1162" s="259">
        <v>1161</v>
      </c>
      <c r="B1162" s="308" t="s">
        <v>16453</v>
      </c>
      <c r="C1162" s="304">
        <v>46282</v>
      </c>
      <c r="D1162" s="262" t="s">
        <v>16505</v>
      </c>
      <c r="E1162" s="309" t="s">
        <v>16506</v>
      </c>
      <c r="F1162" s="330"/>
      <c r="G1162" s="281" t="s">
        <v>16672</v>
      </c>
      <c r="H1162" s="262" t="s">
        <v>5508</v>
      </c>
      <c r="I1162" s="307" t="s">
        <v>5990</v>
      </c>
      <c r="J1162" s="307" t="s">
        <v>3188</v>
      </c>
      <c r="K1162" s="330"/>
      <c r="L1162" s="302" t="s">
        <v>1305</v>
      </c>
      <c r="M1162" s="302" t="s">
        <v>1170</v>
      </c>
      <c r="N1162" s="302" t="s">
        <v>13443</v>
      </c>
      <c r="O1162" s="266" t="str">
        <f t="shared" ca="1" si="58"/>
        <v>0 tahun, 0 bulan, 22 hari</v>
      </c>
      <c r="P1162" s="331">
        <f t="shared" ca="1" si="59"/>
        <v>22</v>
      </c>
    </row>
    <row r="1163" spans="1:16" ht="102" x14ac:dyDescent="0.7">
      <c r="A1163" s="259">
        <v>1162</v>
      </c>
      <c r="B1163" s="308" t="s">
        <v>16454</v>
      </c>
      <c r="C1163" s="304">
        <v>46282</v>
      </c>
      <c r="D1163" s="262" t="s">
        <v>39</v>
      </c>
      <c r="E1163" s="309" t="s">
        <v>16507</v>
      </c>
      <c r="F1163" s="330"/>
      <c r="G1163" s="281" t="s">
        <v>17052</v>
      </c>
      <c r="H1163" s="262" t="s">
        <v>5508</v>
      </c>
      <c r="I1163" s="307" t="s">
        <v>7640</v>
      </c>
      <c r="J1163" s="307" t="s">
        <v>12614</v>
      </c>
      <c r="K1163" s="330"/>
      <c r="L1163" s="302" t="s">
        <v>1184</v>
      </c>
      <c r="M1163" s="302" t="s">
        <v>11545</v>
      </c>
      <c r="N1163" s="302" t="s">
        <v>1077</v>
      </c>
      <c r="O1163" s="266" t="str">
        <f t="shared" ca="1" si="58"/>
        <v>0 tahun, 0 bulan, 22 hari</v>
      </c>
      <c r="P1163" s="331">
        <f t="shared" ca="1" si="59"/>
        <v>22</v>
      </c>
    </row>
    <row r="1164" spans="1:16" x14ac:dyDescent="0.7">
      <c r="A1164" s="259">
        <v>1163</v>
      </c>
      <c r="B1164" s="308" t="s">
        <v>16455</v>
      </c>
      <c r="C1164" s="304">
        <v>46282</v>
      </c>
      <c r="D1164" s="262" t="s">
        <v>16508</v>
      </c>
      <c r="E1164" s="309" t="s">
        <v>16509</v>
      </c>
      <c r="F1164" s="330"/>
      <c r="G1164" s="281" t="s">
        <v>16672</v>
      </c>
      <c r="H1164" s="262" t="s">
        <v>5508</v>
      </c>
      <c r="I1164" s="307" t="s">
        <v>5989</v>
      </c>
      <c r="J1164" s="307" t="s">
        <v>12614</v>
      </c>
      <c r="K1164" s="330"/>
      <c r="L1164" s="302" t="s">
        <v>1305</v>
      </c>
      <c r="M1164" s="302" t="s">
        <v>10515</v>
      </c>
      <c r="N1164" s="302" t="s">
        <v>13715</v>
      </c>
      <c r="O1164" s="266" t="str">
        <f t="shared" ca="1" si="58"/>
        <v>0 tahun, 0 bulan, 22 hari</v>
      </c>
      <c r="P1164" s="331">
        <f t="shared" ca="1" si="59"/>
        <v>22</v>
      </c>
    </row>
    <row r="1165" spans="1:16" s="239" customFormat="1" ht="40.799999999999997" x14ac:dyDescent="0.7">
      <c r="A1165" s="259">
        <v>1164</v>
      </c>
      <c r="B1165" s="332" t="s">
        <v>16456</v>
      </c>
      <c r="C1165" s="333">
        <v>46282</v>
      </c>
      <c r="D1165" s="262" t="s">
        <v>39</v>
      </c>
      <c r="E1165" s="309" t="s">
        <v>16510</v>
      </c>
      <c r="F1165" s="309"/>
      <c r="G1165" s="281" t="s">
        <v>16672</v>
      </c>
      <c r="H1165" s="262" t="s">
        <v>1079</v>
      </c>
      <c r="I1165" s="305" t="s">
        <v>5933</v>
      </c>
      <c r="J1165" s="305" t="s">
        <v>12608</v>
      </c>
      <c r="K1165" s="309"/>
      <c r="L1165" s="334" t="s">
        <v>1308</v>
      </c>
      <c r="M1165" s="334" t="s">
        <v>1079</v>
      </c>
      <c r="N1165" s="334" t="s">
        <v>5499</v>
      </c>
      <c r="O1165" s="335" t="str">
        <f t="shared" ca="1" si="58"/>
        <v>0 tahun, 0 bulan, 22 hari</v>
      </c>
      <c r="P1165" s="336">
        <f t="shared" ca="1" si="59"/>
        <v>22</v>
      </c>
    </row>
    <row r="1166" spans="1:16" s="239" customFormat="1" x14ac:dyDescent="0.7">
      <c r="A1166" s="259">
        <v>1165</v>
      </c>
      <c r="B1166" s="332" t="s">
        <v>16457</v>
      </c>
      <c r="C1166" s="333">
        <v>46282</v>
      </c>
      <c r="D1166" s="262" t="s">
        <v>16486</v>
      </c>
      <c r="E1166" s="309" t="s">
        <v>16511</v>
      </c>
      <c r="F1166" s="309"/>
      <c r="G1166" s="281" t="s">
        <v>16672</v>
      </c>
      <c r="H1166" s="262" t="s">
        <v>5985</v>
      </c>
      <c r="I1166" s="305" t="s">
        <v>5985</v>
      </c>
      <c r="J1166" s="305" t="s">
        <v>12621</v>
      </c>
      <c r="K1166" s="309"/>
      <c r="L1166" s="334" t="s">
        <v>1308</v>
      </c>
      <c r="M1166" s="334" t="s">
        <v>1072</v>
      </c>
      <c r="N1166" s="334" t="s">
        <v>1191</v>
      </c>
      <c r="O1166" s="335" t="str">
        <f t="shared" ca="1" si="58"/>
        <v>0 tahun, 0 bulan, 22 hari</v>
      </c>
      <c r="P1166" s="336">
        <f t="shared" ca="1" si="59"/>
        <v>22</v>
      </c>
    </row>
    <row r="1167" spans="1:16" s="239" customFormat="1" ht="61.2" x14ac:dyDescent="0.7">
      <c r="A1167" s="259">
        <v>1166</v>
      </c>
      <c r="B1167" s="332" t="s">
        <v>16557</v>
      </c>
      <c r="C1167" s="333">
        <v>46283</v>
      </c>
      <c r="D1167" s="262" t="s">
        <v>39</v>
      </c>
      <c r="E1167" s="309" t="s">
        <v>16611</v>
      </c>
      <c r="F1167" s="309"/>
      <c r="G1167" s="281" t="s">
        <v>16672</v>
      </c>
      <c r="H1167" s="262" t="s">
        <v>5508</v>
      </c>
      <c r="I1167" s="305" t="s">
        <v>5989</v>
      </c>
      <c r="J1167" s="305" t="s">
        <v>9844</v>
      </c>
      <c r="K1167" s="309"/>
      <c r="L1167" s="334" t="s">
        <v>1308</v>
      </c>
      <c r="M1167" s="334" t="s">
        <v>12089</v>
      </c>
      <c r="N1167" s="334" t="s">
        <v>16612</v>
      </c>
      <c r="O1167" s="335"/>
      <c r="P1167" s="336"/>
    </row>
    <row r="1168" spans="1:16" s="239" customFormat="1" ht="40.799999999999997" x14ac:dyDescent="0.7">
      <c r="A1168" s="259">
        <v>1167</v>
      </c>
      <c r="B1168" s="332" t="s">
        <v>16558</v>
      </c>
      <c r="C1168" s="333">
        <v>46283</v>
      </c>
      <c r="D1168" s="262" t="s">
        <v>39</v>
      </c>
      <c r="E1168" s="309" t="s">
        <v>16613</v>
      </c>
      <c r="F1168" s="309"/>
      <c r="G1168" s="281" t="s">
        <v>16672</v>
      </c>
      <c r="H1168" s="262" t="s">
        <v>5508</v>
      </c>
      <c r="I1168" s="305" t="s">
        <v>7640</v>
      </c>
      <c r="J1168" s="305" t="s">
        <v>12614</v>
      </c>
      <c r="K1168" s="309"/>
      <c r="L1168" s="334" t="s">
        <v>1308</v>
      </c>
      <c r="M1168" s="334" t="s">
        <v>10515</v>
      </c>
      <c r="N1168" s="334" t="s">
        <v>13715</v>
      </c>
      <c r="O1168" s="335"/>
      <c r="P1168" s="336"/>
    </row>
    <row r="1169" spans="1:16" s="239" customFormat="1" ht="61.2" x14ac:dyDescent="0.7">
      <c r="A1169" s="259">
        <v>1168</v>
      </c>
      <c r="B1169" s="332" t="s">
        <v>16559</v>
      </c>
      <c r="C1169" s="333">
        <v>46283</v>
      </c>
      <c r="D1169" s="262" t="s">
        <v>39</v>
      </c>
      <c r="E1169" s="309" t="s">
        <v>16614</v>
      </c>
      <c r="F1169" s="309"/>
      <c r="G1169" s="281" t="s">
        <v>16673</v>
      </c>
      <c r="H1169" s="262" t="s">
        <v>5508</v>
      </c>
      <c r="I1169" s="305" t="s">
        <v>3200</v>
      </c>
      <c r="J1169" s="305" t="s">
        <v>13323</v>
      </c>
      <c r="K1169" s="309"/>
      <c r="L1169" s="334" t="s">
        <v>1308</v>
      </c>
      <c r="M1169" s="334"/>
      <c r="N1169" s="334"/>
      <c r="O1169" s="335"/>
      <c r="P1169" s="336"/>
    </row>
    <row r="1170" spans="1:16" s="239" customFormat="1" ht="61.2" x14ac:dyDescent="0.7">
      <c r="A1170" s="259">
        <v>1169</v>
      </c>
      <c r="B1170" s="332" t="s">
        <v>16560</v>
      </c>
      <c r="C1170" s="333">
        <v>46283</v>
      </c>
      <c r="D1170" s="262" t="s">
        <v>14131</v>
      </c>
      <c r="E1170" s="309" t="s">
        <v>16615</v>
      </c>
      <c r="F1170" s="309"/>
      <c r="G1170" s="281" t="s">
        <v>16672</v>
      </c>
      <c r="H1170" s="262" t="s">
        <v>5508</v>
      </c>
      <c r="I1170" s="305" t="s">
        <v>5990</v>
      </c>
      <c r="J1170" s="305" t="s">
        <v>3188</v>
      </c>
      <c r="K1170" s="309"/>
      <c r="L1170" s="334" t="s">
        <v>1305</v>
      </c>
      <c r="M1170" s="334" t="s">
        <v>1170</v>
      </c>
      <c r="N1170" s="334" t="s">
        <v>8036</v>
      </c>
      <c r="O1170" s="335"/>
      <c r="P1170" s="336"/>
    </row>
    <row r="1171" spans="1:16" s="239" customFormat="1" ht="142.80000000000001" x14ac:dyDescent="0.7">
      <c r="A1171" s="259">
        <v>1170</v>
      </c>
      <c r="B1171" s="332" t="s">
        <v>16561</v>
      </c>
      <c r="C1171" s="333">
        <v>46283</v>
      </c>
      <c r="D1171" s="262" t="s">
        <v>39</v>
      </c>
      <c r="E1171" s="309" t="s">
        <v>16616</v>
      </c>
      <c r="F1171" s="309"/>
      <c r="G1171" s="281" t="s">
        <v>16674</v>
      </c>
      <c r="H1171" s="262" t="s">
        <v>5508</v>
      </c>
      <c r="I1171" s="305" t="s">
        <v>5508</v>
      </c>
      <c r="J1171" s="305" t="s">
        <v>12603</v>
      </c>
      <c r="K1171" s="309"/>
      <c r="L1171" s="334" t="s">
        <v>1308</v>
      </c>
      <c r="M1171" s="334" t="s">
        <v>1080</v>
      </c>
      <c r="N1171" s="334" t="s">
        <v>9788</v>
      </c>
      <c r="O1171" s="335"/>
      <c r="P1171" s="336"/>
    </row>
    <row r="1172" spans="1:16" s="239" customFormat="1" ht="40.799999999999997" x14ac:dyDescent="0.7">
      <c r="A1172" s="259">
        <v>1171</v>
      </c>
      <c r="B1172" s="332" t="s">
        <v>16562</v>
      </c>
      <c r="C1172" s="333">
        <v>46283</v>
      </c>
      <c r="D1172" s="262" t="s">
        <v>39</v>
      </c>
      <c r="E1172" s="309" t="s">
        <v>16617</v>
      </c>
      <c r="F1172" s="309"/>
      <c r="G1172" s="281" t="s">
        <v>16672</v>
      </c>
      <c r="H1172" s="262" t="s">
        <v>1079</v>
      </c>
      <c r="I1172" s="305" t="s">
        <v>7715</v>
      </c>
      <c r="J1172" s="305" t="s">
        <v>12608</v>
      </c>
      <c r="K1172" s="309"/>
      <c r="L1172" s="334" t="s">
        <v>1308</v>
      </c>
      <c r="M1172" s="334" t="s">
        <v>15592</v>
      </c>
      <c r="N1172" s="334" t="s">
        <v>5499</v>
      </c>
      <c r="O1172" s="335"/>
      <c r="P1172" s="336"/>
    </row>
    <row r="1173" spans="1:16" s="239" customFormat="1" x14ac:dyDescent="0.7">
      <c r="A1173" s="259">
        <v>1172</v>
      </c>
      <c r="B1173" s="332" t="s">
        <v>16563</v>
      </c>
      <c r="C1173" s="333">
        <v>46286</v>
      </c>
      <c r="D1173" s="262" t="s">
        <v>39</v>
      </c>
      <c r="E1173" s="309" t="s">
        <v>16618</v>
      </c>
      <c r="F1173" s="309"/>
      <c r="G1173" s="281" t="s">
        <v>16672</v>
      </c>
      <c r="H1173" s="262" t="s">
        <v>5508</v>
      </c>
      <c r="I1173" s="305" t="s">
        <v>3191</v>
      </c>
      <c r="J1173" s="305" t="s">
        <v>12614</v>
      </c>
      <c r="K1173" s="309"/>
      <c r="L1173" s="334" t="s">
        <v>1308</v>
      </c>
      <c r="M1173" s="334" t="s">
        <v>11545</v>
      </c>
      <c r="N1173" s="334" t="s">
        <v>11722</v>
      </c>
      <c r="O1173" s="335"/>
      <c r="P1173" s="336"/>
    </row>
    <row r="1174" spans="1:16" s="239" customFormat="1" ht="102" x14ac:dyDescent="0.7">
      <c r="A1174" s="259">
        <v>1173</v>
      </c>
      <c r="B1174" s="332" t="s">
        <v>16564</v>
      </c>
      <c r="C1174" s="333">
        <v>46286</v>
      </c>
      <c r="D1174" s="262" t="s">
        <v>39</v>
      </c>
      <c r="E1174" s="309" t="s">
        <v>16619</v>
      </c>
      <c r="F1174" s="309"/>
      <c r="G1174" s="281" t="s">
        <v>17053</v>
      </c>
      <c r="H1174" s="262" t="s">
        <v>5508</v>
      </c>
      <c r="I1174" s="305" t="s">
        <v>7640</v>
      </c>
      <c r="J1174" s="305" t="s">
        <v>12614</v>
      </c>
      <c r="K1174" s="309"/>
      <c r="L1174" s="334" t="s">
        <v>1184</v>
      </c>
      <c r="M1174" s="334" t="s">
        <v>12079</v>
      </c>
      <c r="N1174" s="334" t="s">
        <v>11722</v>
      </c>
      <c r="O1174" s="335"/>
      <c r="P1174" s="336"/>
    </row>
    <row r="1175" spans="1:16" s="239" customFormat="1" ht="40.799999999999997" x14ac:dyDescent="0.7">
      <c r="A1175" s="259">
        <v>1174</v>
      </c>
      <c r="B1175" s="332" t="s">
        <v>16565</v>
      </c>
      <c r="C1175" s="333">
        <v>46286</v>
      </c>
      <c r="D1175" s="262" t="s">
        <v>39</v>
      </c>
      <c r="E1175" s="309" t="s">
        <v>16620</v>
      </c>
      <c r="F1175" s="309"/>
      <c r="G1175" s="281" t="s">
        <v>16672</v>
      </c>
      <c r="H1175" s="262" t="s">
        <v>5508</v>
      </c>
      <c r="I1175" s="305" t="s">
        <v>5990</v>
      </c>
      <c r="J1175" s="305" t="s">
        <v>12614</v>
      </c>
      <c r="K1175" s="309"/>
      <c r="L1175" s="334" t="s">
        <v>1308</v>
      </c>
      <c r="M1175" s="334" t="s">
        <v>12079</v>
      </c>
      <c r="N1175" s="334" t="s">
        <v>13350</v>
      </c>
      <c r="O1175" s="335"/>
      <c r="P1175" s="336"/>
    </row>
    <row r="1176" spans="1:16" s="239" customFormat="1" ht="40.799999999999997" x14ac:dyDescent="0.7">
      <c r="A1176" s="259">
        <v>1175</v>
      </c>
      <c r="B1176" s="332" t="s">
        <v>16566</v>
      </c>
      <c r="C1176" s="333">
        <v>46286</v>
      </c>
      <c r="D1176" s="262" t="s">
        <v>39</v>
      </c>
      <c r="E1176" s="309" t="s">
        <v>16621</v>
      </c>
      <c r="F1176" s="309"/>
      <c r="G1176" s="281" t="s">
        <v>16672</v>
      </c>
      <c r="H1176" s="262" t="s">
        <v>5508</v>
      </c>
      <c r="I1176" s="305" t="s">
        <v>7640</v>
      </c>
      <c r="J1176" s="305" t="s">
        <v>12614</v>
      </c>
      <c r="K1176" s="309"/>
      <c r="L1176" s="334" t="s">
        <v>1308</v>
      </c>
      <c r="M1176" s="334" t="s">
        <v>10515</v>
      </c>
      <c r="N1176" s="334" t="s">
        <v>13715</v>
      </c>
      <c r="O1176" s="335"/>
      <c r="P1176" s="336"/>
    </row>
    <row r="1177" spans="1:16" s="239" customFormat="1" ht="61.2" x14ac:dyDescent="0.7">
      <c r="A1177" s="259">
        <v>1176</v>
      </c>
      <c r="B1177" s="332" t="s">
        <v>16567</v>
      </c>
      <c r="C1177" s="333">
        <v>46286</v>
      </c>
      <c r="D1177" s="262" t="s">
        <v>39</v>
      </c>
      <c r="E1177" s="309" t="s">
        <v>16622</v>
      </c>
      <c r="F1177" s="309"/>
      <c r="G1177" s="281" t="s">
        <v>16672</v>
      </c>
      <c r="H1177" s="262" t="s">
        <v>5508</v>
      </c>
      <c r="I1177" s="305" t="s">
        <v>5989</v>
      </c>
      <c r="J1177" s="305" t="s">
        <v>9844</v>
      </c>
      <c r="K1177" s="309"/>
      <c r="L1177" s="334" t="s">
        <v>1308</v>
      </c>
      <c r="M1177" s="334" t="s">
        <v>12089</v>
      </c>
      <c r="N1177" s="334" t="s">
        <v>1071</v>
      </c>
      <c r="O1177" s="335"/>
      <c r="P1177" s="336"/>
    </row>
    <row r="1178" spans="1:16" s="239" customFormat="1" ht="40.799999999999997" x14ac:dyDescent="0.7">
      <c r="A1178" s="259">
        <v>1177</v>
      </c>
      <c r="B1178" s="332" t="s">
        <v>16568</v>
      </c>
      <c r="C1178" s="333">
        <v>46286</v>
      </c>
      <c r="D1178" s="262" t="s">
        <v>39</v>
      </c>
      <c r="E1178" s="309" t="s">
        <v>16623</v>
      </c>
      <c r="F1178" s="309"/>
      <c r="G1178" s="281" t="s">
        <v>16672</v>
      </c>
      <c r="H1178" s="262" t="s">
        <v>1079</v>
      </c>
      <c r="I1178" s="305" t="s">
        <v>6606</v>
      </c>
      <c r="J1178" s="305" t="s">
        <v>12608</v>
      </c>
      <c r="K1178" s="309"/>
      <c r="L1178" s="334" t="s">
        <v>1308</v>
      </c>
      <c r="M1178" s="334" t="s">
        <v>16624</v>
      </c>
      <c r="N1178" s="334" t="s">
        <v>2490</v>
      </c>
      <c r="O1178" s="335"/>
      <c r="P1178" s="336"/>
    </row>
    <row r="1179" spans="1:16" s="239" customFormat="1" ht="306" x14ac:dyDescent="0.7">
      <c r="A1179" s="259">
        <v>1178</v>
      </c>
      <c r="B1179" s="332" t="s">
        <v>16569</v>
      </c>
      <c r="C1179" s="333">
        <v>46287</v>
      </c>
      <c r="D1179" s="262" t="s">
        <v>39</v>
      </c>
      <c r="E1179" s="309" t="s">
        <v>16625</v>
      </c>
      <c r="F1179" s="309"/>
      <c r="G1179" s="281" t="s">
        <v>16675</v>
      </c>
      <c r="H1179" s="262" t="s">
        <v>5508</v>
      </c>
      <c r="I1179" s="305" t="s">
        <v>5990</v>
      </c>
      <c r="J1179" s="305" t="s">
        <v>1088</v>
      </c>
      <c r="K1179" s="309"/>
      <c r="L1179" s="334" t="s">
        <v>1308</v>
      </c>
      <c r="M1179" s="334" t="s">
        <v>1088</v>
      </c>
      <c r="N1179" s="334" t="s">
        <v>14541</v>
      </c>
      <c r="O1179" s="335"/>
      <c r="P1179" s="336"/>
    </row>
    <row r="1180" spans="1:16" s="239" customFormat="1" ht="40.799999999999997" x14ac:dyDescent="0.7">
      <c r="A1180" s="259">
        <v>1179</v>
      </c>
      <c r="B1180" s="332" t="s">
        <v>16570</v>
      </c>
      <c r="C1180" s="333">
        <v>46287</v>
      </c>
      <c r="D1180" s="262" t="s">
        <v>39</v>
      </c>
      <c r="E1180" s="309" t="s">
        <v>16626</v>
      </c>
      <c r="F1180" s="309"/>
      <c r="G1180" s="281" t="s">
        <v>16672</v>
      </c>
      <c r="H1180" s="262" t="s">
        <v>5508</v>
      </c>
      <c r="I1180" s="262" t="s">
        <v>5990</v>
      </c>
      <c r="J1180" s="305" t="s">
        <v>12614</v>
      </c>
      <c r="K1180" s="309"/>
      <c r="L1180" s="334" t="s">
        <v>1308</v>
      </c>
      <c r="M1180" s="334" t="s">
        <v>11545</v>
      </c>
      <c r="N1180" s="334" t="s">
        <v>10488</v>
      </c>
      <c r="O1180" s="335"/>
      <c r="P1180" s="336"/>
    </row>
    <row r="1181" spans="1:16" s="239" customFormat="1" ht="40.799999999999997" x14ac:dyDescent="0.7">
      <c r="A1181" s="259">
        <v>1180</v>
      </c>
      <c r="B1181" s="332" t="s">
        <v>16571</v>
      </c>
      <c r="C1181" s="333">
        <v>46287</v>
      </c>
      <c r="D1181" s="262" t="s">
        <v>39</v>
      </c>
      <c r="E1181" s="309" t="s">
        <v>16627</v>
      </c>
      <c r="F1181" s="309"/>
      <c r="G1181" s="281" t="s">
        <v>16672</v>
      </c>
      <c r="H1181" s="262" t="s">
        <v>5508</v>
      </c>
      <c r="I1181" s="262" t="s">
        <v>5990</v>
      </c>
      <c r="J1181" s="305" t="s">
        <v>12614</v>
      </c>
      <c r="K1181" s="309"/>
      <c r="L1181" s="334" t="s">
        <v>1308</v>
      </c>
      <c r="M1181" s="334" t="s">
        <v>11545</v>
      </c>
      <c r="N1181" s="334" t="s">
        <v>10488</v>
      </c>
      <c r="O1181" s="335"/>
      <c r="P1181" s="336"/>
    </row>
    <row r="1182" spans="1:16" s="239" customFormat="1" x14ac:dyDescent="0.7">
      <c r="A1182" s="259">
        <v>1181</v>
      </c>
      <c r="B1182" s="332" t="s">
        <v>16572</v>
      </c>
      <c r="C1182" s="333">
        <v>46287</v>
      </c>
      <c r="D1182" s="262" t="s">
        <v>39</v>
      </c>
      <c r="E1182" s="309" t="s">
        <v>16628</v>
      </c>
      <c r="F1182" s="309"/>
      <c r="G1182" s="281" t="s">
        <v>16672</v>
      </c>
      <c r="H1182" s="262" t="s">
        <v>5508</v>
      </c>
      <c r="I1182" s="262" t="s">
        <v>5990</v>
      </c>
      <c r="J1182" s="305" t="s">
        <v>12613</v>
      </c>
      <c r="K1182" s="309"/>
      <c r="L1182" s="334" t="s">
        <v>1308</v>
      </c>
      <c r="M1182" s="334" t="s">
        <v>1175</v>
      </c>
      <c r="N1182" s="334" t="s">
        <v>7484</v>
      </c>
      <c r="O1182" s="335"/>
      <c r="P1182" s="336"/>
    </row>
    <row r="1183" spans="1:16" s="239" customFormat="1" ht="40.799999999999997" x14ac:dyDescent="0.7">
      <c r="A1183" s="259">
        <v>1182</v>
      </c>
      <c r="B1183" s="332" t="s">
        <v>16573</v>
      </c>
      <c r="C1183" s="333">
        <v>46287</v>
      </c>
      <c r="D1183" s="262" t="s">
        <v>39</v>
      </c>
      <c r="E1183" s="309" t="s">
        <v>16629</v>
      </c>
      <c r="F1183" s="309"/>
      <c r="G1183" s="281" t="s">
        <v>16672</v>
      </c>
      <c r="H1183" s="262" t="s">
        <v>5508</v>
      </c>
      <c r="I1183" s="262" t="s">
        <v>3191</v>
      </c>
      <c r="J1183" s="305" t="s">
        <v>12613</v>
      </c>
      <c r="K1183" s="309"/>
      <c r="L1183" s="334" t="s">
        <v>1308</v>
      </c>
      <c r="M1183" s="334" t="s">
        <v>1175</v>
      </c>
      <c r="N1183" s="334" t="s">
        <v>7484</v>
      </c>
      <c r="O1183" s="335"/>
      <c r="P1183" s="336"/>
    </row>
    <row r="1184" spans="1:16" s="239" customFormat="1" ht="102" x14ac:dyDescent="0.7">
      <c r="A1184" s="259">
        <v>1183</v>
      </c>
      <c r="B1184" s="332" t="s">
        <v>16574</v>
      </c>
      <c r="C1184" s="333">
        <v>46287</v>
      </c>
      <c r="D1184" s="262" t="s">
        <v>39</v>
      </c>
      <c r="E1184" s="309" t="s">
        <v>16630</v>
      </c>
      <c r="F1184" s="309"/>
      <c r="G1184" s="281" t="s">
        <v>17054</v>
      </c>
      <c r="H1184" s="262" t="s">
        <v>5508</v>
      </c>
      <c r="I1184" s="262" t="s">
        <v>5990</v>
      </c>
      <c r="J1184" s="305" t="s">
        <v>12614</v>
      </c>
      <c r="K1184" s="309"/>
      <c r="L1184" s="334" t="s">
        <v>1184</v>
      </c>
      <c r="M1184" s="334" t="s">
        <v>11545</v>
      </c>
      <c r="N1184" s="334" t="s">
        <v>13350</v>
      </c>
      <c r="O1184" s="335"/>
      <c r="P1184" s="336"/>
    </row>
    <row r="1185" spans="1:16" s="239" customFormat="1" ht="61.2" x14ac:dyDescent="0.7">
      <c r="A1185" s="259">
        <v>1184</v>
      </c>
      <c r="B1185" s="332" t="s">
        <v>16575</v>
      </c>
      <c r="C1185" s="333">
        <v>46287</v>
      </c>
      <c r="D1185" s="262" t="s">
        <v>39</v>
      </c>
      <c r="E1185" s="309" t="s">
        <v>16631</v>
      </c>
      <c r="F1185" s="309"/>
      <c r="G1185" s="281" t="s">
        <v>16672</v>
      </c>
      <c r="H1185" s="262" t="s">
        <v>5508</v>
      </c>
      <c r="I1185" s="262" t="s">
        <v>5990</v>
      </c>
      <c r="J1185" s="305" t="s">
        <v>12614</v>
      </c>
      <c r="K1185" s="309"/>
      <c r="L1185" s="334" t="s">
        <v>1308</v>
      </c>
      <c r="M1185" s="334" t="s">
        <v>10515</v>
      </c>
      <c r="N1185" s="334" t="s">
        <v>13715</v>
      </c>
      <c r="O1185" s="335"/>
      <c r="P1185" s="336"/>
    </row>
    <row r="1186" spans="1:16" s="239" customFormat="1" x14ac:dyDescent="0.7">
      <c r="A1186" s="259">
        <v>1185</v>
      </c>
      <c r="B1186" s="332" t="s">
        <v>16576</v>
      </c>
      <c r="C1186" s="333">
        <v>46287</v>
      </c>
      <c r="D1186" s="262" t="s">
        <v>39</v>
      </c>
      <c r="E1186" s="309" t="s">
        <v>7506</v>
      </c>
      <c r="F1186" s="309"/>
      <c r="G1186" s="281" t="s">
        <v>16672</v>
      </c>
      <c r="H1186" s="262" t="s">
        <v>1079</v>
      </c>
      <c r="I1186" s="262" t="s">
        <v>7397</v>
      </c>
      <c r="J1186" s="305" t="s">
        <v>12608</v>
      </c>
      <c r="K1186" s="309"/>
      <c r="L1186" s="334" t="s">
        <v>1308</v>
      </c>
      <c r="M1186" s="334"/>
      <c r="N1186" s="334"/>
      <c r="O1186" s="335"/>
      <c r="P1186" s="336"/>
    </row>
    <row r="1187" spans="1:16" s="239" customFormat="1" ht="40.799999999999997" x14ac:dyDescent="0.7">
      <c r="A1187" s="259">
        <v>1186</v>
      </c>
      <c r="B1187" s="332" t="s">
        <v>16577</v>
      </c>
      <c r="C1187" s="333">
        <v>46287</v>
      </c>
      <c r="D1187" s="262" t="s">
        <v>16632</v>
      </c>
      <c r="E1187" s="309" t="s">
        <v>16633</v>
      </c>
      <c r="F1187" s="309"/>
      <c r="G1187" s="281" t="s">
        <v>16672</v>
      </c>
      <c r="H1187" s="262" t="s">
        <v>5985</v>
      </c>
      <c r="I1187" s="262" t="s">
        <v>5985</v>
      </c>
      <c r="J1187" s="305" t="s">
        <v>12601</v>
      </c>
      <c r="K1187" s="309"/>
      <c r="L1187" s="334" t="s">
        <v>1308</v>
      </c>
      <c r="M1187" s="334" t="s">
        <v>1072</v>
      </c>
      <c r="N1187" s="334" t="s">
        <v>1191</v>
      </c>
      <c r="O1187" s="335"/>
      <c r="P1187" s="336"/>
    </row>
    <row r="1188" spans="1:16" s="239" customFormat="1" ht="61.2" x14ac:dyDescent="0.7">
      <c r="A1188" s="259">
        <v>1187</v>
      </c>
      <c r="B1188" s="332" t="s">
        <v>16578</v>
      </c>
      <c r="C1188" s="333">
        <v>46287</v>
      </c>
      <c r="D1188" s="262" t="s">
        <v>39</v>
      </c>
      <c r="E1188" s="309" t="s">
        <v>16634</v>
      </c>
      <c r="F1188" s="309"/>
      <c r="G1188" s="281" t="s">
        <v>16672</v>
      </c>
      <c r="H1188" s="262" t="s">
        <v>5508</v>
      </c>
      <c r="I1188" s="262" t="s">
        <v>5989</v>
      </c>
      <c r="J1188" s="305" t="s">
        <v>9844</v>
      </c>
      <c r="K1188" s="309"/>
      <c r="L1188" s="334" t="s">
        <v>1308</v>
      </c>
      <c r="M1188" s="334" t="s">
        <v>10720</v>
      </c>
      <c r="N1188" s="334" t="s">
        <v>1071</v>
      </c>
      <c r="O1188" s="335"/>
      <c r="P1188" s="336"/>
    </row>
    <row r="1189" spans="1:16" s="239" customFormat="1" ht="61.2" x14ac:dyDescent="0.7">
      <c r="A1189" s="259">
        <v>1188</v>
      </c>
      <c r="B1189" s="332" t="s">
        <v>16579</v>
      </c>
      <c r="C1189" s="333">
        <v>46287</v>
      </c>
      <c r="D1189" s="262" t="s">
        <v>39</v>
      </c>
      <c r="E1189" s="309" t="s">
        <v>16635</v>
      </c>
      <c r="F1189" s="309"/>
      <c r="G1189" s="281" t="s">
        <v>16676</v>
      </c>
      <c r="H1189" s="262" t="s">
        <v>5508</v>
      </c>
      <c r="I1189" s="305" t="s">
        <v>3191</v>
      </c>
      <c r="J1189" s="305" t="s">
        <v>1088</v>
      </c>
      <c r="K1189" s="309"/>
      <c r="L1189" s="334" t="s">
        <v>1308</v>
      </c>
      <c r="M1189" s="334" t="s">
        <v>1088</v>
      </c>
      <c r="N1189" s="334" t="s">
        <v>14541</v>
      </c>
      <c r="O1189" s="335"/>
      <c r="P1189" s="336"/>
    </row>
    <row r="1190" spans="1:16" s="239" customFormat="1" ht="102" x14ac:dyDescent="0.7">
      <c r="A1190" s="259">
        <v>1189</v>
      </c>
      <c r="B1190" s="332" t="s">
        <v>16580</v>
      </c>
      <c r="C1190" s="333">
        <v>46288</v>
      </c>
      <c r="D1190" s="262" t="s">
        <v>39</v>
      </c>
      <c r="E1190" s="309" t="s">
        <v>16636</v>
      </c>
      <c r="F1190" s="309"/>
      <c r="G1190" s="281" t="s">
        <v>16677</v>
      </c>
      <c r="H1190" s="262" t="s">
        <v>5508</v>
      </c>
      <c r="I1190" s="305" t="s">
        <v>5990</v>
      </c>
      <c r="J1190" s="305" t="s">
        <v>1088</v>
      </c>
      <c r="K1190" s="309"/>
      <c r="L1190" s="334" t="s">
        <v>1308</v>
      </c>
      <c r="M1190" s="334" t="s">
        <v>1088</v>
      </c>
      <c r="N1190" s="334" t="s">
        <v>14541</v>
      </c>
      <c r="O1190" s="335"/>
      <c r="P1190" s="336"/>
    </row>
    <row r="1191" spans="1:16" s="239" customFormat="1" ht="40.799999999999997" x14ac:dyDescent="0.7">
      <c r="A1191" s="259">
        <v>1190</v>
      </c>
      <c r="B1191" s="332" t="s">
        <v>16581</v>
      </c>
      <c r="C1191" s="333">
        <v>46288</v>
      </c>
      <c r="D1191" s="262" t="s">
        <v>39</v>
      </c>
      <c r="E1191" s="309" t="s">
        <v>16637</v>
      </c>
      <c r="F1191" s="309"/>
      <c r="G1191" s="281" t="s">
        <v>16672</v>
      </c>
      <c r="H1191" s="262" t="s">
        <v>5508</v>
      </c>
      <c r="I1191" s="305" t="s">
        <v>3200</v>
      </c>
      <c r="J1191" s="305" t="s">
        <v>13323</v>
      </c>
      <c r="K1191" s="309"/>
      <c r="L1191" s="334" t="s">
        <v>1308</v>
      </c>
      <c r="M1191" s="334" t="s">
        <v>10661</v>
      </c>
      <c r="N1191" s="334" t="s">
        <v>10891</v>
      </c>
      <c r="O1191" s="335"/>
      <c r="P1191" s="336"/>
    </row>
    <row r="1192" spans="1:16" s="239" customFormat="1" ht="81.599999999999994" x14ac:dyDescent="0.7">
      <c r="A1192" s="259">
        <v>1191</v>
      </c>
      <c r="B1192" s="332" t="s">
        <v>16582</v>
      </c>
      <c r="C1192" s="333">
        <v>46288</v>
      </c>
      <c r="D1192" s="262" t="s">
        <v>39</v>
      </c>
      <c r="E1192" s="309" t="s">
        <v>16638</v>
      </c>
      <c r="F1192" s="309"/>
      <c r="G1192" s="281" t="s">
        <v>16678</v>
      </c>
      <c r="H1192" s="262" t="s">
        <v>5508</v>
      </c>
      <c r="I1192" s="305" t="s">
        <v>3200</v>
      </c>
      <c r="J1192" s="305" t="s">
        <v>13323</v>
      </c>
      <c r="K1192" s="309"/>
      <c r="L1192" s="334" t="s">
        <v>1308</v>
      </c>
      <c r="M1192" s="334" t="s">
        <v>10661</v>
      </c>
      <c r="N1192" s="334" t="s">
        <v>10891</v>
      </c>
      <c r="O1192" s="335"/>
      <c r="P1192" s="336"/>
    </row>
    <row r="1193" spans="1:16" s="239" customFormat="1" ht="102" x14ac:dyDescent="0.7">
      <c r="A1193" s="259">
        <v>1192</v>
      </c>
      <c r="B1193" s="332" t="s">
        <v>16583</v>
      </c>
      <c r="C1193" s="333">
        <v>46288</v>
      </c>
      <c r="D1193" s="262" t="s">
        <v>39</v>
      </c>
      <c r="E1193" s="309" t="s">
        <v>16639</v>
      </c>
      <c r="F1193" s="309"/>
      <c r="G1193" s="281" t="s">
        <v>17055</v>
      </c>
      <c r="H1193" s="262" t="s">
        <v>5508</v>
      </c>
      <c r="I1193" s="305" t="s">
        <v>7640</v>
      </c>
      <c r="J1193" s="305" t="s">
        <v>12614</v>
      </c>
      <c r="K1193" s="309"/>
      <c r="L1193" s="334" t="s">
        <v>1184</v>
      </c>
      <c r="M1193" s="334" t="s">
        <v>10515</v>
      </c>
      <c r="N1193" s="334" t="s">
        <v>13715</v>
      </c>
      <c r="O1193" s="335"/>
      <c r="P1193" s="336"/>
    </row>
    <row r="1194" spans="1:16" s="239" customFormat="1" ht="40.799999999999997" x14ac:dyDescent="0.7">
      <c r="A1194" s="259">
        <v>1193</v>
      </c>
      <c r="B1194" s="332" t="s">
        <v>16584</v>
      </c>
      <c r="C1194" s="333">
        <v>46288</v>
      </c>
      <c r="D1194" s="262" t="s">
        <v>39</v>
      </c>
      <c r="E1194" s="309" t="s">
        <v>16640</v>
      </c>
      <c r="F1194" s="309"/>
      <c r="G1194" s="281" t="s">
        <v>16672</v>
      </c>
      <c r="H1194" s="262" t="s">
        <v>5508</v>
      </c>
      <c r="I1194" s="305" t="s">
        <v>5990</v>
      </c>
      <c r="J1194" s="305" t="s">
        <v>12614</v>
      </c>
      <c r="K1194" s="309"/>
      <c r="L1194" s="334" t="s">
        <v>1308</v>
      </c>
      <c r="M1194" s="334" t="s">
        <v>12079</v>
      </c>
      <c r="N1194" s="334" t="s">
        <v>10488</v>
      </c>
      <c r="O1194" s="335"/>
      <c r="P1194" s="336"/>
    </row>
    <row r="1195" spans="1:16" s="239" customFormat="1" ht="40.799999999999997" x14ac:dyDescent="0.7">
      <c r="A1195" s="259">
        <v>1194</v>
      </c>
      <c r="B1195" s="332" t="s">
        <v>16585</v>
      </c>
      <c r="C1195" s="333">
        <v>46288</v>
      </c>
      <c r="D1195" s="262" t="s">
        <v>39</v>
      </c>
      <c r="E1195" s="309" t="s">
        <v>16641</v>
      </c>
      <c r="F1195" s="309"/>
      <c r="G1195" s="281" t="s">
        <v>16672</v>
      </c>
      <c r="H1195" s="262" t="s">
        <v>5508</v>
      </c>
      <c r="I1195" s="305" t="s">
        <v>5990</v>
      </c>
      <c r="J1195" s="305" t="s">
        <v>12614</v>
      </c>
      <c r="K1195" s="309"/>
      <c r="L1195" s="334" t="s">
        <v>1308</v>
      </c>
      <c r="M1195" s="334" t="s">
        <v>11545</v>
      </c>
      <c r="N1195" s="334" t="s">
        <v>10488</v>
      </c>
      <c r="O1195" s="335"/>
      <c r="P1195" s="336"/>
    </row>
    <row r="1196" spans="1:16" s="239" customFormat="1" ht="61.2" x14ac:dyDescent="0.7">
      <c r="A1196" s="259">
        <v>1195</v>
      </c>
      <c r="B1196" s="332" t="s">
        <v>16586</v>
      </c>
      <c r="C1196" s="333">
        <v>46288</v>
      </c>
      <c r="D1196" s="262" t="s">
        <v>39</v>
      </c>
      <c r="E1196" s="309" t="s">
        <v>16642</v>
      </c>
      <c r="F1196" s="309"/>
      <c r="G1196" s="281" t="s">
        <v>16672</v>
      </c>
      <c r="H1196" s="262" t="s">
        <v>5508</v>
      </c>
      <c r="I1196" s="305" t="s">
        <v>5989</v>
      </c>
      <c r="J1196" s="305" t="s">
        <v>9844</v>
      </c>
      <c r="K1196" s="309"/>
      <c r="L1196" s="334" t="s">
        <v>1308</v>
      </c>
      <c r="M1196" s="334" t="s">
        <v>12089</v>
      </c>
      <c r="N1196" s="334" t="s">
        <v>16612</v>
      </c>
      <c r="O1196" s="335"/>
      <c r="P1196" s="336"/>
    </row>
    <row r="1197" spans="1:16" s="239" customFormat="1" ht="102" x14ac:dyDescent="0.7">
      <c r="A1197" s="259">
        <v>1196</v>
      </c>
      <c r="B1197" s="332" t="s">
        <v>16587</v>
      </c>
      <c r="C1197" s="333">
        <v>46289</v>
      </c>
      <c r="D1197" s="262" t="s">
        <v>39</v>
      </c>
      <c r="E1197" s="309" t="s">
        <v>16643</v>
      </c>
      <c r="F1197" s="309"/>
      <c r="G1197" s="281" t="s">
        <v>16679</v>
      </c>
      <c r="H1197" s="262" t="s">
        <v>5508</v>
      </c>
      <c r="I1197" s="305" t="s">
        <v>7640</v>
      </c>
      <c r="J1197" s="305" t="s">
        <v>1088</v>
      </c>
      <c r="K1197" s="309"/>
      <c r="L1197" s="334" t="s">
        <v>1308</v>
      </c>
      <c r="M1197" s="334" t="s">
        <v>1088</v>
      </c>
      <c r="N1197" s="334" t="s">
        <v>14541</v>
      </c>
      <c r="O1197" s="335"/>
      <c r="P1197" s="336"/>
    </row>
    <row r="1198" spans="1:16" s="239" customFormat="1" ht="40.799999999999997" x14ac:dyDescent="0.7">
      <c r="A1198" s="259">
        <v>1197</v>
      </c>
      <c r="B1198" s="332" t="s">
        <v>16588</v>
      </c>
      <c r="C1198" s="333">
        <v>46289</v>
      </c>
      <c r="D1198" s="262" t="s">
        <v>39</v>
      </c>
      <c r="E1198" s="309" t="s">
        <v>16644</v>
      </c>
      <c r="F1198" s="309"/>
      <c r="G1198" s="281" t="s">
        <v>16672</v>
      </c>
      <c r="H1198" s="262" t="s">
        <v>5508</v>
      </c>
      <c r="I1198" s="305" t="s">
        <v>5989</v>
      </c>
      <c r="J1198" s="305" t="s">
        <v>1088</v>
      </c>
      <c r="K1198" s="309"/>
      <c r="L1198" s="334" t="s">
        <v>1308</v>
      </c>
      <c r="M1198" s="334" t="s">
        <v>12089</v>
      </c>
      <c r="N1198" s="334" t="s">
        <v>1071</v>
      </c>
      <c r="O1198" s="335"/>
      <c r="P1198" s="336"/>
    </row>
    <row r="1199" spans="1:16" s="239" customFormat="1" ht="102" x14ac:dyDescent="0.7">
      <c r="A1199" s="259">
        <v>1198</v>
      </c>
      <c r="B1199" s="332" t="s">
        <v>16589</v>
      </c>
      <c r="C1199" s="333">
        <v>46289</v>
      </c>
      <c r="D1199" s="262" t="s">
        <v>39</v>
      </c>
      <c r="E1199" s="309" t="s">
        <v>16645</v>
      </c>
      <c r="F1199" s="309"/>
      <c r="G1199" s="281" t="s">
        <v>17056</v>
      </c>
      <c r="H1199" s="262" t="s">
        <v>5508</v>
      </c>
      <c r="I1199" s="305" t="s">
        <v>5990</v>
      </c>
      <c r="J1199" s="305" t="s">
        <v>12614</v>
      </c>
      <c r="K1199" s="309"/>
      <c r="L1199" s="334" t="s">
        <v>1184</v>
      </c>
      <c r="M1199" s="334" t="s">
        <v>11545</v>
      </c>
      <c r="N1199" s="334" t="s">
        <v>13350</v>
      </c>
      <c r="O1199" s="335"/>
      <c r="P1199" s="336"/>
    </row>
    <row r="1200" spans="1:16" s="239" customFormat="1" ht="40.799999999999997" x14ac:dyDescent="0.7">
      <c r="A1200" s="259">
        <v>1199</v>
      </c>
      <c r="B1200" s="332" t="s">
        <v>16590</v>
      </c>
      <c r="C1200" s="333">
        <v>46289</v>
      </c>
      <c r="D1200" s="262" t="s">
        <v>39</v>
      </c>
      <c r="E1200" s="309" t="s">
        <v>16646</v>
      </c>
      <c r="F1200" s="309"/>
      <c r="G1200" s="281" t="s">
        <v>16672</v>
      </c>
      <c r="H1200" s="262" t="s">
        <v>5508</v>
      </c>
      <c r="I1200" s="305" t="s">
        <v>5989</v>
      </c>
      <c r="J1200" s="305" t="s">
        <v>3188</v>
      </c>
      <c r="K1200" s="309"/>
      <c r="L1200" s="334" t="s">
        <v>1305</v>
      </c>
      <c r="M1200" s="334" t="s">
        <v>11545</v>
      </c>
      <c r="N1200" s="334" t="s">
        <v>10488</v>
      </c>
      <c r="O1200" s="335"/>
      <c r="P1200" s="336"/>
    </row>
    <row r="1201" spans="1:16" s="239" customFormat="1" ht="40.799999999999997" x14ac:dyDescent="0.7">
      <c r="A1201" s="259">
        <v>1200</v>
      </c>
      <c r="B1201" s="332" t="s">
        <v>16591</v>
      </c>
      <c r="C1201" s="333">
        <v>46289</v>
      </c>
      <c r="D1201" s="262" t="s">
        <v>39</v>
      </c>
      <c r="E1201" s="309" t="s">
        <v>16647</v>
      </c>
      <c r="F1201" s="309"/>
      <c r="G1201" s="281" t="s">
        <v>16672</v>
      </c>
      <c r="H1201" s="262" t="s">
        <v>5508</v>
      </c>
      <c r="I1201" s="305" t="s">
        <v>3191</v>
      </c>
      <c r="J1201" s="305" t="s">
        <v>12614</v>
      </c>
      <c r="K1201" s="309"/>
      <c r="L1201" s="334" t="s">
        <v>1308</v>
      </c>
      <c r="M1201" s="334" t="s">
        <v>10515</v>
      </c>
      <c r="N1201" s="334" t="s">
        <v>13715</v>
      </c>
      <c r="O1201" s="335"/>
      <c r="P1201" s="336"/>
    </row>
    <row r="1202" spans="1:16" s="239" customFormat="1" ht="40.799999999999997" x14ac:dyDescent="0.7">
      <c r="A1202" s="259">
        <v>1201</v>
      </c>
      <c r="B1202" s="332" t="s">
        <v>16592</v>
      </c>
      <c r="C1202" s="333">
        <v>46289</v>
      </c>
      <c r="D1202" s="262" t="s">
        <v>39</v>
      </c>
      <c r="E1202" s="309" t="s">
        <v>16648</v>
      </c>
      <c r="F1202" s="309"/>
      <c r="G1202" s="281" t="s">
        <v>16672</v>
      </c>
      <c r="H1202" s="262" t="s">
        <v>5508</v>
      </c>
      <c r="I1202" s="305" t="s">
        <v>3191</v>
      </c>
      <c r="J1202" s="305" t="s">
        <v>12614</v>
      </c>
      <c r="K1202" s="309"/>
      <c r="L1202" s="334" t="s">
        <v>1308</v>
      </c>
      <c r="M1202" s="334" t="s">
        <v>10515</v>
      </c>
      <c r="N1202" s="334" t="s">
        <v>13715</v>
      </c>
      <c r="O1202" s="335"/>
      <c r="P1202" s="336"/>
    </row>
    <row r="1203" spans="1:16" s="239" customFormat="1" ht="40.799999999999997" x14ac:dyDescent="0.7">
      <c r="A1203" s="259">
        <v>1202</v>
      </c>
      <c r="B1203" s="332" t="s">
        <v>16593</v>
      </c>
      <c r="C1203" s="333">
        <v>46289</v>
      </c>
      <c r="D1203" s="262" t="s">
        <v>39</v>
      </c>
      <c r="E1203" s="309" t="s">
        <v>16649</v>
      </c>
      <c r="F1203" s="309"/>
      <c r="G1203" s="281" t="s">
        <v>16672</v>
      </c>
      <c r="H1203" s="262" t="s">
        <v>5508</v>
      </c>
      <c r="I1203" s="305" t="s">
        <v>5990</v>
      </c>
      <c r="J1203" s="305" t="s">
        <v>12614</v>
      </c>
      <c r="K1203" s="309"/>
      <c r="L1203" s="334" t="s">
        <v>1308</v>
      </c>
      <c r="M1203" s="334" t="s">
        <v>11545</v>
      </c>
      <c r="N1203" s="334" t="s">
        <v>14302</v>
      </c>
      <c r="O1203" s="335"/>
      <c r="P1203" s="336"/>
    </row>
    <row r="1204" spans="1:16" s="239" customFormat="1" ht="61.2" x14ac:dyDescent="0.7">
      <c r="A1204" s="259">
        <v>1203</v>
      </c>
      <c r="B1204" s="332" t="s">
        <v>16594</v>
      </c>
      <c r="C1204" s="333">
        <v>46289</v>
      </c>
      <c r="D1204" s="262" t="s">
        <v>39</v>
      </c>
      <c r="E1204" s="309" t="s">
        <v>16650</v>
      </c>
      <c r="F1204" s="309"/>
      <c r="G1204" s="281" t="s">
        <v>16672</v>
      </c>
      <c r="H1204" s="262" t="s">
        <v>5508</v>
      </c>
      <c r="I1204" s="305" t="s">
        <v>5989</v>
      </c>
      <c r="J1204" s="305" t="s">
        <v>9844</v>
      </c>
      <c r="K1204" s="309"/>
      <c r="L1204" s="334" t="s">
        <v>1308</v>
      </c>
      <c r="M1204" s="334" t="s">
        <v>12089</v>
      </c>
      <c r="N1204" s="334" t="s">
        <v>1071</v>
      </c>
      <c r="O1204" s="335"/>
      <c r="P1204" s="336"/>
    </row>
    <row r="1205" spans="1:16" s="239" customFormat="1" x14ac:dyDescent="0.7">
      <c r="A1205" s="259">
        <v>1204</v>
      </c>
      <c r="B1205" s="332" t="s">
        <v>16595</v>
      </c>
      <c r="C1205" s="333">
        <v>46289</v>
      </c>
      <c r="D1205" s="262" t="s">
        <v>16651</v>
      </c>
      <c r="E1205" s="309" t="s">
        <v>16652</v>
      </c>
      <c r="F1205" s="309"/>
      <c r="G1205" s="281" t="s">
        <v>16672</v>
      </c>
      <c r="H1205" s="262" t="s">
        <v>5985</v>
      </c>
      <c r="I1205" s="305" t="s">
        <v>5985</v>
      </c>
      <c r="J1205" s="305" t="s">
        <v>12621</v>
      </c>
      <c r="K1205" s="309"/>
      <c r="L1205" s="334" t="s">
        <v>1305</v>
      </c>
      <c r="M1205" s="334" t="s">
        <v>1072</v>
      </c>
      <c r="N1205" s="334" t="s">
        <v>16653</v>
      </c>
      <c r="O1205" s="335"/>
      <c r="P1205" s="336"/>
    </row>
    <row r="1206" spans="1:16" s="239" customFormat="1" x14ac:dyDescent="0.7">
      <c r="A1206" s="259">
        <v>1205</v>
      </c>
      <c r="B1206" s="332" t="s">
        <v>16596</v>
      </c>
      <c r="C1206" s="333">
        <v>46289</v>
      </c>
      <c r="D1206" s="262" t="s">
        <v>16651</v>
      </c>
      <c r="E1206" s="309" t="s">
        <v>16654</v>
      </c>
      <c r="F1206" s="309"/>
      <c r="G1206" s="281" t="s">
        <v>16672</v>
      </c>
      <c r="H1206" s="262" t="s">
        <v>5985</v>
      </c>
      <c r="I1206" s="305" t="s">
        <v>5985</v>
      </c>
      <c r="J1206" s="305" t="s">
        <v>12621</v>
      </c>
      <c r="K1206" s="309"/>
      <c r="L1206" s="334" t="s">
        <v>1308</v>
      </c>
      <c r="M1206" s="334" t="s">
        <v>1072</v>
      </c>
      <c r="N1206" s="334" t="s">
        <v>16653</v>
      </c>
      <c r="O1206" s="335"/>
      <c r="P1206" s="336"/>
    </row>
    <row r="1207" spans="1:16" s="239" customFormat="1" ht="40.799999999999997" x14ac:dyDescent="0.7">
      <c r="A1207" s="259">
        <v>1206</v>
      </c>
      <c r="B1207" s="332" t="s">
        <v>16597</v>
      </c>
      <c r="C1207" s="333">
        <v>46289</v>
      </c>
      <c r="D1207" s="262" t="s">
        <v>39</v>
      </c>
      <c r="E1207" s="309" t="s">
        <v>16655</v>
      </c>
      <c r="F1207" s="309"/>
      <c r="G1207" s="281" t="s">
        <v>16672</v>
      </c>
      <c r="H1207" s="262" t="s">
        <v>1079</v>
      </c>
      <c r="I1207" s="305" t="s">
        <v>3277</v>
      </c>
      <c r="J1207" s="305" t="s">
        <v>12608</v>
      </c>
      <c r="K1207" s="309"/>
      <c r="L1207" s="334" t="s">
        <v>1308</v>
      </c>
      <c r="M1207" s="334" t="s">
        <v>8050</v>
      </c>
      <c r="N1207" s="334" t="s">
        <v>2490</v>
      </c>
      <c r="O1207" s="335"/>
      <c r="P1207" s="336"/>
    </row>
    <row r="1208" spans="1:16" s="239" customFormat="1" ht="40.799999999999997" x14ac:dyDescent="0.7">
      <c r="A1208" s="259">
        <v>1207</v>
      </c>
      <c r="B1208" s="332" t="s">
        <v>16598</v>
      </c>
      <c r="C1208" s="333">
        <v>46290</v>
      </c>
      <c r="D1208" s="262" t="s">
        <v>39</v>
      </c>
      <c r="E1208" s="309" t="s">
        <v>9792</v>
      </c>
      <c r="F1208" s="309"/>
      <c r="G1208" s="281" t="s">
        <v>16672</v>
      </c>
      <c r="H1208" s="262" t="s">
        <v>1079</v>
      </c>
      <c r="I1208" s="305" t="s">
        <v>7715</v>
      </c>
      <c r="J1208" s="305" t="s">
        <v>12608</v>
      </c>
      <c r="K1208" s="309"/>
      <c r="L1208" s="334" t="s">
        <v>1308</v>
      </c>
      <c r="M1208" s="334" t="s">
        <v>15592</v>
      </c>
      <c r="N1208" s="334" t="s">
        <v>5499</v>
      </c>
      <c r="O1208" s="335"/>
      <c r="P1208" s="336"/>
    </row>
    <row r="1209" spans="1:16" s="239" customFormat="1" x14ac:dyDescent="0.7">
      <c r="A1209" s="259">
        <v>1208</v>
      </c>
      <c r="B1209" s="332" t="s">
        <v>16599</v>
      </c>
      <c r="C1209" s="333">
        <v>46290</v>
      </c>
      <c r="D1209" s="262" t="s">
        <v>39</v>
      </c>
      <c r="E1209" s="309" t="s">
        <v>16656</v>
      </c>
      <c r="F1209" s="309"/>
      <c r="G1209" s="281" t="s">
        <v>16672</v>
      </c>
      <c r="H1209" s="262" t="s">
        <v>5508</v>
      </c>
      <c r="I1209" s="305" t="s">
        <v>5990</v>
      </c>
      <c r="J1209" s="305" t="s">
        <v>12614</v>
      </c>
      <c r="K1209" s="309"/>
      <c r="L1209" s="334" t="s">
        <v>1308</v>
      </c>
      <c r="M1209" s="334" t="s">
        <v>10515</v>
      </c>
      <c r="N1209" s="334" t="s">
        <v>13715</v>
      </c>
      <c r="O1209" s="335"/>
      <c r="P1209" s="336"/>
    </row>
    <row r="1210" spans="1:16" s="239" customFormat="1" ht="40.799999999999997" x14ac:dyDescent="0.7">
      <c r="A1210" s="259">
        <v>1209</v>
      </c>
      <c r="B1210" s="332" t="s">
        <v>16600</v>
      </c>
      <c r="C1210" s="333">
        <v>46290</v>
      </c>
      <c r="D1210" s="262" t="s">
        <v>39</v>
      </c>
      <c r="E1210" s="309" t="s">
        <v>16657</v>
      </c>
      <c r="F1210" s="309"/>
      <c r="G1210" s="281" t="s">
        <v>16672</v>
      </c>
      <c r="H1210" s="262" t="s">
        <v>5508</v>
      </c>
      <c r="I1210" s="305" t="s">
        <v>5989</v>
      </c>
      <c r="J1210" s="305" t="s">
        <v>12852</v>
      </c>
      <c r="K1210" s="309"/>
      <c r="L1210" s="334" t="s">
        <v>1308</v>
      </c>
      <c r="M1210" s="334" t="s">
        <v>12089</v>
      </c>
      <c r="N1210" s="334" t="s">
        <v>1071</v>
      </c>
      <c r="O1210" s="335"/>
      <c r="P1210" s="336"/>
    </row>
    <row r="1211" spans="1:16" s="239" customFormat="1" ht="40.799999999999997" x14ac:dyDescent="0.7">
      <c r="A1211" s="259">
        <v>1210</v>
      </c>
      <c r="B1211" s="332" t="s">
        <v>16601</v>
      </c>
      <c r="C1211" s="333">
        <v>46290</v>
      </c>
      <c r="D1211" s="262" t="s">
        <v>39</v>
      </c>
      <c r="E1211" s="309" t="s">
        <v>16658</v>
      </c>
      <c r="F1211" s="309"/>
      <c r="G1211" s="281" t="s">
        <v>16672</v>
      </c>
      <c r="H1211" s="262" t="s">
        <v>5508</v>
      </c>
      <c r="I1211" s="305" t="s">
        <v>7640</v>
      </c>
      <c r="J1211" s="305" t="s">
        <v>12614</v>
      </c>
      <c r="K1211" s="309"/>
      <c r="L1211" s="334" t="s">
        <v>1308</v>
      </c>
      <c r="M1211" s="334" t="s">
        <v>10515</v>
      </c>
      <c r="N1211" s="334" t="s">
        <v>13715</v>
      </c>
      <c r="O1211" s="335"/>
      <c r="P1211" s="336"/>
    </row>
    <row r="1212" spans="1:16" s="239" customFormat="1" x14ac:dyDescent="0.7">
      <c r="A1212" s="259">
        <v>1211</v>
      </c>
      <c r="B1212" s="332" t="s">
        <v>16602</v>
      </c>
      <c r="C1212" s="333">
        <v>46290</v>
      </c>
      <c r="D1212" s="262" t="s">
        <v>10149</v>
      </c>
      <c r="E1212" s="309" t="s">
        <v>16659</v>
      </c>
      <c r="F1212" s="309"/>
      <c r="G1212" s="281" t="s">
        <v>16672</v>
      </c>
      <c r="H1212" s="262" t="s">
        <v>1079</v>
      </c>
      <c r="I1212" s="305" t="s">
        <v>1079</v>
      </c>
      <c r="J1212" s="305" t="s">
        <v>1219</v>
      </c>
      <c r="K1212" s="309"/>
      <c r="L1212" s="334" t="s">
        <v>1308</v>
      </c>
      <c r="M1212" s="334" t="s">
        <v>1219</v>
      </c>
      <c r="N1212" s="334" t="s">
        <v>16660</v>
      </c>
      <c r="O1212" s="335"/>
      <c r="P1212" s="336"/>
    </row>
    <row r="1213" spans="1:16" s="239" customFormat="1" ht="40.799999999999997" x14ac:dyDescent="0.7">
      <c r="A1213" s="259">
        <v>1212</v>
      </c>
      <c r="B1213" s="332" t="s">
        <v>16603</v>
      </c>
      <c r="C1213" s="333">
        <v>46290</v>
      </c>
      <c r="D1213" s="262" t="s">
        <v>39</v>
      </c>
      <c r="E1213" s="309" t="s">
        <v>16661</v>
      </c>
      <c r="F1213" s="309"/>
      <c r="G1213" s="281" t="s">
        <v>16672</v>
      </c>
      <c r="H1213" s="262" t="s">
        <v>5508</v>
      </c>
      <c r="I1213" s="305" t="s">
        <v>5990</v>
      </c>
      <c r="J1213" s="305" t="s">
        <v>12614</v>
      </c>
      <c r="K1213" s="309"/>
      <c r="L1213" s="334" t="s">
        <v>1308</v>
      </c>
      <c r="M1213" s="334" t="s">
        <v>12079</v>
      </c>
      <c r="N1213" s="334" t="s">
        <v>13350</v>
      </c>
      <c r="O1213" s="335"/>
      <c r="P1213" s="336"/>
    </row>
    <row r="1214" spans="1:16" s="239" customFormat="1" ht="61.2" x14ac:dyDescent="0.7">
      <c r="A1214" s="259">
        <v>1213</v>
      </c>
      <c r="B1214" s="332" t="s">
        <v>16604</v>
      </c>
      <c r="C1214" s="333">
        <v>46290</v>
      </c>
      <c r="D1214" s="262" t="s">
        <v>39</v>
      </c>
      <c r="E1214" s="309" t="s">
        <v>16662</v>
      </c>
      <c r="F1214" s="309"/>
      <c r="G1214" s="281" t="s">
        <v>16672</v>
      </c>
      <c r="H1214" s="262" t="s">
        <v>5508</v>
      </c>
      <c r="I1214" s="305" t="s">
        <v>5989</v>
      </c>
      <c r="J1214" s="305" t="s">
        <v>9844</v>
      </c>
      <c r="K1214" s="309"/>
      <c r="L1214" s="334" t="s">
        <v>1308</v>
      </c>
      <c r="M1214" s="334" t="s">
        <v>12089</v>
      </c>
      <c r="N1214" s="334" t="s">
        <v>1071</v>
      </c>
      <c r="O1214" s="335"/>
      <c r="P1214" s="336"/>
    </row>
    <row r="1215" spans="1:16" s="239" customFormat="1" ht="40.799999999999997" x14ac:dyDescent="0.7">
      <c r="A1215" s="259">
        <v>1214</v>
      </c>
      <c r="B1215" s="332" t="s">
        <v>16605</v>
      </c>
      <c r="C1215" s="333">
        <v>46290</v>
      </c>
      <c r="D1215" s="262" t="s">
        <v>16663</v>
      </c>
      <c r="E1215" s="309" t="s">
        <v>16664</v>
      </c>
      <c r="F1215" s="309"/>
      <c r="G1215" s="281" t="s">
        <v>16672</v>
      </c>
      <c r="H1215" s="262" t="s">
        <v>5508</v>
      </c>
      <c r="I1215" s="305" t="s">
        <v>3200</v>
      </c>
      <c r="J1215" s="305" t="s">
        <v>12612</v>
      </c>
      <c r="K1215" s="309"/>
      <c r="L1215" s="334" t="s">
        <v>1308</v>
      </c>
      <c r="M1215" s="334" t="s">
        <v>10661</v>
      </c>
      <c r="N1215" s="334" t="s">
        <v>10891</v>
      </c>
      <c r="O1215" s="335"/>
      <c r="P1215" s="336"/>
    </row>
    <row r="1216" spans="1:16" s="239" customFormat="1" ht="40.799999999999997" x14ac:dyDescent="0.7">
      <c r="A1216" s="259">
        <v>1215</v>
      </c>
      <c r="B1216" s="332" t="s">
        <v>16606</v>
      </c>
      <c r="C1216" s="333">
        <v>46290</v>
      </c>
      <c r="D1216" s="262" t="s">
        <v>39</v>
      </c>
      <c r="E1216" s="309" t="s">
        <v>16665</v>
      </c>
      <c r="F1216" s="309"/>
      <c r="G1216" s="281" t="s">
        <v>16672</v>
      </c>
      <c r="H1216" s="262" t="s">
        <v>5508</v>
      </c>
      <c r="I1216" s="305" t="s">
        <v>5989</v>
      </c>
      <c r="J1216" s="305" t="s">
        <v>12852</v>
      </c>
      <c r="K1216" s="309"/>
      <c r="L1216" s="334" t="s">
        <v>1305</v>
      </c>
      <c r="M1216" s="334" t="s">
        <v>10300</v>
      </c>
      <c r="N1216" s="334" t="s">
        <v>16666</v>
      </c>
      <c r="O1216" s="335"/>
      <c r="P1216" s="336"/>
    </row>
    <row r="1217" spans="1:16" s="239" customFormat="1" ht="40.799999999999997" x14ac:dyDescent="0.7">
      <c r="A1217" s="259">
        <v>1216</v>
      </c>
      <c r="B1217" s="332" t="s">
        <v>16607</v>
      </c>
      <c r="C1217" s="333">
        <v>46290</v>
      </c>
      <c r="D1217" s="262" t="s">
        <v>39</v>
      </c>
      <c r="E1217" s="309" t="s">
        <v>16667</v>
      </c>
      <c r="F1217" s="309"/>
      <c r="G1217" s="281" t="s">
        <v>16672</v>
      </c>
      <c r="H1217" s="262" t="s">
        <v>5508</v>
      </c>
      <c r="I1217" s="305" t="s">
        <v>5990</v>
      </c>
      <c r="J1217" s="305" t="s">
        <v>12614</v>
      </c>
      <c r="K1217" s="309"/>
      <c r="L1217" s="334" t="s">
        <v>1308</v>
      </c>
      <c r="M1217" s="334" t="s">
        <v>11545</v>
      </c>
      <c r="N1217" s="334" t="s">
        <v>10488</v>
      </c>
      <c r="O1217" s="335"/>
      <c r="P1217" s="336"/>
    </row>
    <row r="1218" spans="1:16" s="239" customFormat="1" x14ac:dyDescent="0.7">
      <c r="A1218" s="259">
        <v>1217</v>
      </c>
      <c r="B1218" s="332" t="s">
        <v>16608</v>
      </c>
      <c r="C1218" s="333">
        <v>46292</v>
      </c>
      <c r="D1218" s="262" t="s">
        <v>39</v>
      </c>
      <c r="E1218" s="309" t="s">
        <v>16668</v>
      </c>
      <c r="F1218" s="309"/>
      <c r="G1218" s="281" t="s">
        <v>16672</v>
      </c>
      <c r="H1218" s="262" t="s">
        <v>5508</v>
      </c>
      <c r="I1218" s="305" t="s">
        <v>7640</v>
      </c>
      <c r="J1218" s="305" t="s">
        <v>12614</v>
      </c>
      <c r="K1218" s="309"/>
      <c r="L1218" s="334" t="s">
        <v>1308</v>
      </c>
      <c r="M1218" s="334" t="s">
        <v>10515</v>
      </c>
      <c r="N1218" s="334" t="s">
        <v>13715</v>
      </c>
      <c r="O1218" s="335"/>
      <c r="P1218" s="336"/>
    </row>
    <row r="1219" spans="1:16" s="239" customFormat="1" ht="40.799999999999997" x14ac:dyDescent="0.7">
      <c r="A1219" s="259">
        <v>1218</v>
      </c>
      <c r="B1219" s="332" t="s">
        <v>16609</v>
      </c>
      <c r="C1219" s="333">
        <v>46293</v>
      </c>
      <c r="D1219" s="262" t="s">
        <v>39</v>
      </c>
      <c r="E1219" s="309" t="s">
        <v>16669</v>
      </c>
      <c r="F1219" s="309"/>
      <c r="G1219" s="281" t="s">
        <v>16680</v>
      </c>
      <c r="H1219" s="262" t="s">
        <v>5508</v>
      </c>
      <c r="I1219" s="305" t="s">
        <v>5989</v>
      </c>
      <c r="J1219" s="305" t="s">
        <v>12852</v>
      </c>
      <c r="K1219" s="309"/>
      <c r="L1219" s="334" t="s">
        <v>1308</v>
      </c>
      <c r="M1219" s="334" t="s">
        <v>10300</v>
      </c>
      <c r="N1219" s="334" t="s">
        <v>16666</v>
      </c>
      <c r="O1219" s="335"/>
      <c r="P1219" s="336"/>
    </row>
    <row r="1220" spans="1:16" s="239" customFormat="1" x14ac:dyDescent="0.7">
      <c r="A1220" s="259">
        <v>1219</v>
      </c>
      <c r="B1220" s="332" t="s">
        <v>16610</v>
      </c>
      <c r="C1220" s="333">
        <v>46293</v>
      </c>
      <c r="D1220" s="262" t="s">
        <v>16670</v>
      </c>
      <c r="E1220" s="309" t="s">
        <v>16671</v>
      </c>
      <c r="F1220" s="309"/>
      <c r="G1220" s="281" t="s">
        <v>16672</v>
      </c>
      <c r="H1220" s="262" t="s">
        <v>5985</v>
      </c>
      <c r="I1220" s="305" t="s">
        <v>5985</v>
      </c>
      <c r="J1220" s="305" t="s">
        <v>12621</v>
      </c>
      <c r="K1220" s="309"/>
      <c r="L1220" s="334" t="s">
        <v>1308</v>
      </c>
      <c r="M1220" s="334"/>
      <c r="N1220" s="334"/>
      <c r="O1220" s="335"/>
      <c r="P1220" s="336"/>
    </row>
    <row r="1221" spans="1:16" s="239" customFormat="1" ht="40.799999999999997" x14ac:dyDescent="0.7">
      <c r="A1221" s="259">
        <v>1220</v>
      </c>
      <c r="B1221" s="332" t="s">
        <v>16812</v>
      </c>
      <c r="C1221" s="333">
        <v>46293</v>
      </c>
      <c r="D1221" s="262" t="s">
        <v>39</v>
      </c>
      <c r="E1221" s="309" t="s">
        <v>16891</v>
      </c>
      <c r="F1221" s="309"/>
      <c r="G1221" s="281" t="s">
        <v>16672</v>
      </c>
      <c r="H1221" s="262" t="s">
        <v>5508</v>
      </c>
      <c r="I1221" s="305" t="s">
        <v>5989</v>
      </c>
      <c r="J1221" s="305" t="s">
        <v>9844</v>
      </c>
      <c r="K1221" s="309"/>
      <c r="L1221" s="334" t="s">
        <v>1308</v>
      </c>
      <c r="M1221" s="334" t="s">
        <v>12089</v>
      </c>
      <c r="N1221" s="334" t="s">
        <v>1071</v>
      </c>
      <c r="O1221" s="335"/>
      <c r="P1221" s="336"/>
    </row>
    <row r="1222" spans="1:16" s="239" customFormat="1" x14ac:dyDescent="0.7">
      <c r="A1222" s="259">
        <v>1221</v>
      </c>
      <c r="B1222" s="332" t="s">
        <v>16813</v>
      </c>
      <c r="C1222" s="333">
        <v>46293</v>
      </c>
      <c r="D1222" s="262" t="s">
        <v>39</v>
      </c>
      <c r="E1222" s="309" t="s">
        <v>16892</v>
      </c>
      <c r="F1222" s="309"/>
      <c r="G1222" s="281" t="s">
        <v>16672</v>
      </c>
      <c r="H1222" s="262" t="s">
        <v>1079</v>
      </c>
      <c r="I1222" s="305" t="s">
        <v>5999</v>
      </c>
      <c r="J1222" s="305" t="s">
        <v>12608</v>
      </c>
      <c r="K1222" s="309"/>
      <c r="L1222" s="334" t="s">
        <v>1308</v>
      </c>
      <c r="M1222" s="334" t="s">
        <v>8050</v>
      </c>
      <c r="N1222" s="334" t="s">
        <v>2490</v>
      </c>
      <c r="O1222" s="335"/>
      <c r="P1222" s="336"/>
    </row>
    <row r="1223" spans="1:16" s="239" customFormat="1" ht="61.2" x14ac:dyDescent="0.7">
      <c r="A1223" s="259">
        <v>1222</v>
      </c>
      <c r="B1223" s="332" t="s">
        <v>16814</v>
      </c>
      <c r="C1223" s="333">
        <v>46293</v>
      </c>
      <c r="D1223" s="262" t="s">
        <v>39</v>
      </c>
      <c r="E1223" s="309" t="s">
        <v>16893</v>
      </c>
      <c r="F1223" s="309"/>
      <c r="G1223" s="281" t="s">
        <v>16672</v>
      </c>
      <c r="H1223" s="262" t="s">
        <v>5508</v>
      </c>
      <c r="I1223" s="305" t="s">
        <v>5989</v>
      </c>
      <c r="J1223" s="305" t="s">
        <v>9844</v>
      </c>
      <c r="K1223" s="309"/>
      <c r="L1223" s="334" t="s">
        <v>1308</v>
      </c>
      <c r="M1223" s="334" t="s">
        <v>12089</v>
      </c>
      <c r="N1223" s="334" t="s">
        <v>1071</v>
      </c>
      <c r="O1223" s="335"/>
      <c r="P1223" s="336"/>
    </row>
    <row r="1224" spans="1:16" s="239" customFormat="1" ht="40.799999999999997" x14ac:dyDescent="0.7">
      <c r="A1224" s="259">
        <v>1223</v>
      </c>
      <c r="B1224" s="332" t="s">
        <v>16815</v>
      </c>
      <c r="C1224" s="333">
        <v>46293</v>
      </c>
      <c r="D1224" s="262" t="s">
        <v>39</v>
      </c>
      <c r="E1224" s="309" t="s">
        <v>16894</v>
      </c>
      <c r="F1224" s="309"/>
      <c r="G1224" s="281" t="s">
        <v>16672</v>
      </c>
      <c r="H1224" s="262" t="s">
        <v>5508</v>
      </c>
      <c r="I1224" s="305" t="s">
        <v>5990</v>
      </c>
      <c r="J1224" s="305" t="s">
        <v>12614</v>
      </c>
      <c r="K1224" s="309"/>
      <c r="L1224" s="334" t="s">
        <v>1308</v>
      </c>
      <c r="M1224" s="334" t="s">
        <v>11545</v>
      </c>
      <c r="N1224" s="334" t="s">
        <v>16895</v>
      </c>
      <c r="O1224" s="335"/>
      <c r="P1224" s="336"/>
    </row>
    <row r="1225" spans="1:16" s="239" customFormat="1" x14ac:dyDescent="0.7">
      <c r="A1225" s="259">
        <v>1224</v>
      </c>
      <c r="B1225" s="332" t="s">
        <v>16816</v>
      </c>
      <c r="C1225" s="333">
        <v>46293</v>
      </c>
      <c r="D1225" s="262" t="s">
        <v>39</v>
      </c>
      <c r="E1225" s="309" t="s">
        <v>16618</v>
      </c>
      <c r="F1225" s="309"/>
      <c r="G1225" s="281" t="s">
        <v>16672</v>
      </c>
      <c r="H1225" s="262" t="s">
        <v>5508</v>
      </c>
      <c r="I1225" s="305" t="s">
        <v>3191</v>
      </c>
      <c r="J1225" s="305" t="s">
        <v>12614</v>
      </c>
      <c r="K1225" s="309"/>
      <c r="L1225" s="334" t="s">
        <v>1308</v>
      </c>
      <c r="M1225" s="334" t="s">
        <v>11545</v>
      </c>
      <c r="N1225" s="334" t="s">
        <v>16896</v>
      </c>
      <c r="O1225" s="335"/>
      <c r="P1225" s="336"/>
    </row>
    <row r="1226" spans="1:16" s="239" customFormat="1" ht="40.799999999999997" x14ac:dyDescent="0.7">
      <c r="A1226" s="259">
        <v>1225</v>
      </c>
      <c r="B1226" s="332" t="s">
        <v>16817</v>
      </c>
      <c r="C1226" s="333">
        <v>46293</v>
      </c>
      <c r="D1226" s="262" t="s">
        <v>39</v>
      </c>
      <c r="E1226" s="309" t="s">
        <v>16897</v>
      </c>
      <c r="F1226" s="309"/>
      <c r="G1226" s="281" t="s">
        <v>16672</v>
      </c>
      <c r="H1226" s="262" t="s">
        <v>5508</v>
      </c>
      <c r="I1226" s="305" t="s">
        <v>5990</v>
      </c>
      <c r="J1226" s="305" t="s">
        <v>12614</v>
      </c>
      <c r="K1226" s="309"/>
      <c r="L1226" s="334" t="s">
        <v>1308</v>
      </c>
      <c r="M1226" s="334" t="s">
        <v>12079</v>
      </c>
      <c r="N1226" s="334" t="s">
        <v>16895</v>
      </c>
      <c r="O1226" s="335"/>
      <c r="P1226" s="336"/>
    </row>
    <row r="1227" spans="1:16" s="239" customFormat="1" ht="102" x14ac:dyDescent="0.7">
      <c r="A1227" s="259">
        <v>1226</v>
      </c>
      <c r="B1227" s="332" t="s">
        <v>16818</v>
      </c>
      <c r="C1227" s="333">
        <v>46294</v>
      </c>
      <c r="D1227" s="262" t="s">
        <v>39</v>
      </c>
      <c r="E1227" s="309" t="s">
        <v>16898</v>
      </c>
      <c r="F1227" s="309"/>
      <c r="G1227" s="281" t="s">
        <v>17057</v>
      </c>
      <c r="H1227" s="262" t="s">
        <v>5508</v>
      </c>
      <c r="I1227" s="305" t="s">
        <v>7640</v>
      </c>
      <c r="J1227" s="305" t="s">
        <v>12614</v>
      </c>
      <c r="K1227" s="309"/>
      <c r="L1227" s="334" t="s">
        <v>1184</v>
      </c>
      <c r="M1227" s="334" t="s">
        <v>10515</v>
      </c>
      <c r="N1227" s="334" t="s">
        <v>13715</v>
      </c>
      <c r="O1227" s="335"/>
      <c r="P1227" s="336"/>
    </row>
    <row r="1228" spans="1:16" s="239" customFormat="1" x14ac:dyDescent="0.7">
      <c r="A1228" s="259">
        <v>1227</v>
      </c>
      <c r="B1228" s="332" t="s">
        <v>16819</v>
      </c>
      <c r="C1228" s="333">
        <v>46294</v>
      </c>
      <c r="D1228" s="262" t="s">
        <v>39</v>
      </c>
      <c r="E1228" s="309" t="s">
        <v>16485</v>
      </c>
      <c r="F1228" s="309"/>
      <c r="G1228" s="281" t="s">
        <v>16672</v>
      </c>
      <c r="H1228" s="262" t="s">
        <v>5508</v>
      </c>
      <c r="I1228" s="305" t="s">
        <v>7640</v>
      </c>
      <c r="J1228" s="305" t="s">
        <v>12614</v>
      </c>
      <c r="K1228" s="309"/>
      <c r="L1228" s="334" t="s">
        <v>1308</v>
      </c>
      <c r="M1228" s="334" t="s">
        <v>12079</v>
      </c>
      <c r="N1228" s="334" t="s">
        <v>16899</v>
      </c>
      <c r="O1228" s="335"/>
      <c r="P1228" s="336"/>
    </row>
    <row r="1229" spans="1:16" s="239" customFormat="1" ht="61.2" x14ac:dyDescent="0.7">
      <c r="A1229" s="259">
        <v>1228</v>
      </c>
      <c r="B1229" s="332" t="s">
        <v>16820</v>
      </c>
      <c r="C1229" s="333">
        <v>46294</v>
      </c>
      <c r="D1229" s="262" t="s">
        <v>39</v>
      </c>
      <c r="E1229" s="309" t="s">
        <v>16900</v>
      </c>
      <c r="F1229" s="309"/>
      <c r="G1229" s="281" t="s">
        <v>16672</v>
      </c>
      <c r="H1229" s="262" t="s">
        <v>5508</v>
      </c>
      <c r="I1229" s="305" t="s">
        <v>5989</v>
      </c>
      <c r="J1229" s="305" t="s">
        <v>9844</v>
      </c>
      <c r="K1229" s="309"/>
      <c r="L1229" s="334" t="s">
        <v>1308</v>
      </c>
      <c r="M1229" s="334" t="s">
        <v>12089</v>
      </c>
      <c r="N1229" s="334" t="s">
        <v>1071</v>
      </c>
      <c r="O1229" s="335"/>
      <c r="P1229" s="336"/>
    </row>
    <row r="1230" spans="1:16" s="239" customFormat="1" ht="81.599999999999994" x14ac:dyDescent="0.7">
      <c r="A1230" s="259">
        <v>1229</v>
      </c>
      <c r="B1230" s="332" t="s">
        <v>16821</v>
      </c>
      <c r="C1230" s="333">
        <v>46294</v>
      </c>
      <c r="D1230" s="262" t="s">
        <v>39</v>
      </c>
      <c r="E1230" s="309" t="s">
        <v>16901</v>
      </c>
      <c r="F1230" s="309"/>
      <c r="G1230" s="281" t="s">
        <v>17058</v>
      </c>
      <c r="H1230" s="262" t="s">
        <v>1079</v>
      </c>
      <c r="I1230" s="305" t="s">
        <v>7876</v>
      </c>
      <c r="J1230" s="305" t="s">
        <v>1088</v>
      </c>
      <c r="K1230" s="309"/>
      <c r="L1230" s="334" t="s">
        <v>1308</v>
      </c>
      <c r="M1230" s="334" t="s">
        <v>1088</v>
      </c>
      <c r="N1230" s="334" t="s">
        <v>14541</v>
      </c>
      <c r="O1230" s="335"/>
      <c r="P1230" s="336"/>
    </row>
    <row r="1231" spans="1:16" s="239" customFormat="1" ht="40.799999999999997" x14ac:dyDescent="0.7">
      <c r="A1231" s="259">
        <v>1230</v>
      </c>
      <c r="B1231" s="332" t="s">
        <v>16822</v>
      </c>
      <c r="C1231" s="333">
        <v>46294</v>
      </c>
      <c r="D1231" s="262" t="s">
        <v>39</v>
      </c>
      <c r="E1231" s="309" t="s">
        <v>16902</v>
      </c>
      <c r="F1231" s="309"/>
      <c r="G1231" s="281" t="s">
        <v>16672</v>
      </c>
      <c r="H1231" s="262" t="s">
        <v>5508</v>
      </c>
      <c r="I1231" s="305" t="s">
        <v>5990</v>
      </c>
      <c r="J1231" s="305" t="s">
        <v>12614</v>
      </c>
      <c r="K1231" s="309"/>
      <c r="L1231" s="334" t="s">
        <v>1308</v>
      </c>
      <c r="M1231" s="334" t="s">
        <v>12079</v>
      </c>
      <c r="N1231" s="334" t="s">
        <v>10488</v>
      </c>
      <c r="O1231" s="335"/>
      <c r="P1231" s="336"/>
    </row>
    <row r="1232" spans="1:16" s="239" customFormat="1" x14ac:dyDescent="0.7">
      <c r="A1232" s="259">
        <v>1231</v>
      </c>
      <c r="B1232" s="332" t="s">
        <v>16823</v>
      </c>
      <c r="C1232" s="333">
        <v>46294</v>
      </c>
      <c r="D1232" s="262" t="s">
        <v>39</v>
      </c>
      <c r="E1232" s="309" t="s">
        <v>16903</v>
      </c>
      <c r="F1232" s="309"/>
      <c r="G1232" s="281" t="s">
        <v>16672</v>
      </c>
      <c r="H1232" s="262" t="s">
        <v>5508</v>
      </c>
      <c r="I1232" s="305" t="s">
        <v>5990</v>
      </c>
      <c r="J1232" s="305" t="s">
        <v>12614</v>
      </c>
      <c r="K1232" s="309"/>
      <c r="L1232" s="334" t="s">
        <v>1308</v>
      </c>
      <c r="M1232" s="334" t="s">
        <v>12079</v>
      </c>
      <c r="N1232" s="334" t="s">
        <v>10488</v>
      </c>
      <c r="O1232" s="335"/>
      <c r="P1232" s="336"/>
    </row>
    <row r="1233" spans="1:16" s="239" customFormat="1" ht="81.599999999999994" x14ac:dyDescent="0.7">
      <c r="A1233" s="259">
        <v>1232</v>
      </c>
      <c r="B1233" s="332" t="s">
        <v>16824</v>
      </c>
      <c r="C1233" s="333">
        <v>46294</v>
      </c>
      <c r="D1233" s="262" t="s">
        <v>39</v>
      </c>
      <c r="E1233" s="309" t="s">
        <v>16904</v>
      </c>
      <c r="F1233" s="309"/>
      <c r="G1233" s="281" t="s">
        <v>17058</v>
      </c>
      <c r="H1233" s="262" t="s">
        <v>1079</v>
      </c>
      <c r="I1233" s="305" t="s">
        <v>7876</v>
      </c>
      <c r="J1233" s="305" t="s">
        <v>1088</v>
      </c>
      <c r="K1233" s="309"/>
      <c r="L1233" s="334" t="s">
        <v>1308</v>
      </c>
      <c r="M1233" s="334"/>
      <c r="N1233" s="334"/>
      <c r="O1233" s="335"/>
      <c r="P1233" s="336"/>
    </row>
    <row r="1234" spans="1:16" s="239" customFormat="1" ht="40.799999999999997" x14ac:dyDescent="0.7">
      <c r="A1234" s="259">
        <v>1233</v>
      </c>
      <c r="B1234" s="332" t="s">
        <v>16825</v>
      </c>
      <c r="C1234" s="333">
        <v>46295</v>
      </c>
      <c r="D1234" s="262" t="s">
        <v>39</v>
      </c>
      <c r="E1234" s="309" t="s">
        <v>16905</v>
      </c>
      <c r="F1234" s="309"/>
      <c r="G1234" s="281" t="s">
        <v>16672</v>
      </c>
      <c r="H1234" s="262" t="s">
        <v>5508</v>
      </c>
      <c r="I1234" s="305" t="s">
        <v>7640</v>
      </c>
      <c r="J1234" s="305" t="s">
        <v>12614</v>
      </c>
      <c r="K1234" s="309"/>
      <c r="L1234" s="334" t="s">
        <v>1308</v>
      </c>
      <c r="M1234" s="334" t="s">
        <v>10515</v>
      </c>
      <c r="N1234" s="334" t="s">
        <v>13715</v>
      </c>
      <c r="O1234" s="335"/>
      <c r="P1234" s="336"/>
    </row>
    <row r="1235" spans="1:16" s="239" customFormat="1" ht="40.799999999999997" x14ac:dyDescent="0.7">
      <c r="A1235" s="259">
        <v>1234</v>
      </c>
      <c r="B1235" s="332" t="s">
        <v>16826</v>
      </c>
      <c r="C1235" s="333">
        <v>46295</v>
      </c>
      <c r="D1235" s="262" t="s">
        <v>39</v>
      </c>
      <c r="E1235" s="309" t="s">
        <v>16507</v>
      </c>
      <c r="F1235" s="309"/>
      <c r="G1235" s="281" t="s">
        <v>16672</v>
      </c>
      <c r="H1235" s="262" t="s">
        <v>5508</v>
      </c>
      <c r="I1235" s="305" t="s">
        <v>7640</v>
      </c>
      <c r="J1235" s="305" t="s">
        <v>12614</v>
      </c>
      <c r="K1235" s="309"/>
      <c r="L1235" s="334" t="s">
        <v>1308</v>
      </c>
      <c r="M1235" s="334" t="s">
        <v>12079</v>
      </c>
      <c r="N1235" s="334" t="s">
        <v>16899</v>
      </c>
      <c r="O1235" s="335"/>
      <c r="P1235" s="336"/>
    </row>
    <row r="1236" spans="1:16" s="239" customFormat="1" ht="61.2" x14ac:dyDescent="0.7">
      <c r="A1236" s="259">
        <v>1235</v>
      </c>
      <c r="B1236" s="332" t="s">
        <v>16827</v>
      </c>
      <c r="C1236" s="333">
        <v>46295</v>
      </c>
      <c r="D1236" s="262" t="s">
        <v>39</v>
      </c>
      <c r="E1236" s="309" t="s">
        <v>16906</v>
      </c>
      <c r="F1236" s="309"/>
      <c r="G1236" s="281" t="s">
        <v>16672</v>
      </c>
      <c r="H1236" s="262" t="s">
        <v>5508</v>
      </c>
      <c r="I1236" s="305" t="s">
        <v>5989</v>
      </c>
      <c r="J1236" s="305" t="s">
        <v>9844</v>
      </c>
      <c r="K1236" s="309"/>
      <c r="L1236" s="334" t="s">
        <v>1308</v>
      </c>
      <c r="M1236" s="334" t="s">
        <v>12089</v>
      </c>
      <c r="N1236" s="334" t="s">
        <v>1071</v>
      </c>
      <c r="O1236" s="335"/>
      <c r="P1236" s="336"/>
    </row>
    <row r="1237" spans="1:16" s="239" customFormat="1" ht="40.799999999999997" x14ac:dyDescent="0.7">
      <c r="A1237" s="259">
        <v>1236</v>
      </c>
      <c r="B1237" s="332" t="s">
        <v>16828</v>
      </c>
      <c r="C1237" s="333">
        <v>46295</v>
      </c>
      <c r="D1237" s="262" t="s">
        <v>39</v>
      </c>
      <c r="E1237" s="309" t="s">
        <v>16907</v>
      </c>
      <c r="F1237" s="309"/>
      <c r="G1237" s="281" t="s">
        <v>16672</v>
      </c>
      <c r="H1237" s="262" t="s">
        <v>5508</v>
      </c>
      <c r="I1237" s="305" t="s">
        <v>3191</v>
      </c>
      <c r="J1237" s="305" t="s">
        <v>12614</v>
      </c>
      <c r="K1237" s="309"/>
      <c r="L1237" s="334" t="s">
        <v>1308</v>
      </c>
      <c r="M1237" s="334" t="s">
        <v>12079</v>
      </c>
      <c r="N1237" s="334" t="s">
        <v>10488</v>
      </c>
      <c r="O1237" s="335"/>
      <c r="P1237" s="336"/>
    </row>
    <row r="1238" spans="1:16" s="239" customFormat="1" x14ac:dyDescent="0.7">
      <c r="A1238" s="259">
        <v>1237</v>
      </c>
      <c r="B1238" s="332" t="s">
        <v>16829</v>
      </c>
      <c r="C1238" s="333">
        <v>46295</v>
      </c>
      <c r="D1238" s="262" t="s">
        <v>39</v>
      </c>
      <c r="E1238" s="309" t="s">
        <v>16485</v>
      </c>
      <c r="F1238" s="309"/>
      <c r="G1238" s="281" t="s">
        <v>16672</v>
      </c>
      <c r="H1238" s="262" t="s">
        <v>5508</v>
      </c>
      <c r="I1238" s="305" t="s">
        <v>7640</v>
      </c>
      <c r="J1238" s="305" t="s">
        <v>12614</v>
      </c>
      <c r="K1238" s="309"/>
      <c r="L1238" s="334" t="s">
        <v>1308</v>
      </c>
      <c r="M1238" s="334" t="s">
        <v>12079</v>
      </c>
      <c r="N1238" s="334" t="s">
        <v>10488</v>
      </c>
      <c r="O1238" s="335"/>
      <c r="P1238" s="336"/>
    </row>
    <row r="1239" spans="1:16" s="239" customFormat="1" ht="40.799999999999997" x14ac:dyDescent="0.7">
      <c r="A1239" s="259">
        <v>1238</v>
      </c>
      <c r="B1239" s="332" t="s">
        <v>16830</v>
      </c>
      <c r="C1239" s="333">
        <v>46295</v>
      </c>
      <c r="D1239" s="262" t="s">
        <v>39</v>
      </c>
      <c r="E1239" s="309" t="s">
        <v>16908</v>
      </c>
      <c r="F1239" s="309"/>
      <c r="G1239" s="281" t="s">
        <v>16672</v>
      </c>
      <c r="H1239" s="262" t="s">
        <v>5508</v>
      </c>
      <c r="I1239" s="305" t="s">
        <v>5989</v>
      </c>
      <c r="J1239" s="305" t="s">
        <v>3188</v>
      </c>
      <c r="K1239" s="309"/>
      <c r="L1239" s="334" t="s">
        <v>1305</v>
      </c>
      <c r="M1239" s="334" t="s">
        <v>12079</v>
      </c>
      <c r="N1239" s="334" t="s">
        <v>10488</v>
      </c>
      <c r="O1239" s="335"/>
      <c r="P1239" s="336"/>
    </row>
    <row r="1240" spans="1:16" s="239" customFormat="1" ht="40.799999999999997" x14ac:dyDescent="0.7">
      <c r="A1240" s="259">
        <v>1239</v>
      </c>
      <c r="B1240" s="332" t="s">
        <v>16831</v>
      </c>
      <c r="C1240" s="333">
        <v>46295</v>
      </c>
      <c r="D1240" s="262" t="s">
        <v>39</v>
      </c>
      <c r="E1240" s="309" t="s">
        <v>16909</v>
      </c>
      <c r="F1240" s="309"/>
      <c r="G1240" s="281" t="s">
        <v>16672</v>
      </c>
      <c r="H1240" s="262" t="s">
        <v>5508</v>
      </c>
      <c r="I1240" s="305" t="s">
        <v>5989</v>
      </c>
      <c r="J1240" s="305" t="s">
        <v>12621</v>
      </c>
      <c r="K1240" s="309"/>
      <c r="L1240" s="334" t="s">
        <v>1305</v>
      </c>
      <c r="M1240" s="334"/>
      <c r="N1240" s="334"/>
      <c r="O1240" s="335"/>
      <c r="P1240" s="336"/>
    </row>
    <row r="1241" spans="1:16" s="239" customFormat="1" ht="40.799999999999997" x14ac:dyDescent="0.7">
      <c r="A1241" s="259">
        <v>1240</v>
      </c>
      <c r="B1241" s="332" t="s">
        <v>16832</v>
      </c>
      <c r="C1241" s="333">
        <v>46295</v>
      </c>
      <c r="D1241" s="262" t="s">
        <v>39</v>
      </c>
      <c r="E1241" s="309" t="s">
        <v>16910</v>
      </c>
      <c r="F1241" s="309"/>
      <c r="G1241" s="281" t="s">
        <v>16672</v>
      </c>
      <c r="H1241" s="262" t="s">
        <v>5508</v>
      </c>
      <c r="I1241" s="305" t="s">
        <v>5989</v>
      </c>
      <c r="J1241" s="305" t="s">
        <v>12852</v>
      </c>
      <c r="K1241" s="309"/>
      <c r="L1241" s="334" t="s">
        <v>1308</v>
      </c>
      <c r="M1241" s="334"/>
      <c r="N1241" s="334"/>
      <c r="O1241" s="335"/>
      <c r="P1241" s="336"/>
    </row>
    <row r="1242" spans="1:16" s="239" customFormat="1" x14ac:dyDescent="0.7">
      <c r="A1242" s="259">
        <v>1241</v>
      </c>
      <c r="B1242" s="332" t="s">
        <v>16833</v>
      </c>
      <c r="C1242" s="333">
        <v>46295</v>
      </c>
      <c r="D1242" s="262" t="s">
        <v>39</v>
      </c>
      <c r="E1242" s="309" t="s">
        <v>16911</v>
      </c>
      <c r="F1242" s="309"/>
      <c r="G1242" s="281" t="s">
        <v>16672</v>
      </c>
      <c r="H1242" s="262" t="s">
        <v>1079</v>
      </c>
      <c r="I1242" s="305" t="s">
        <v>3195</v>
      </c>
      <c r="J1242" s="305" t="s">
        <v>12608</v>
      </c>
      <c r="K1242" s="309"/>
      <c r="L1242" s="334" t="s">
        <v>1308</v>
      </c>
      <c r="M1242" s="334" t="s">
        <v>15628</v>
      </c>
      <c r="N1242" s="334" t="s">
        <v>7416</v>
      </c>
      <c r="O1242" s="335"/>
      <c r="P1242" s="336"/>
    </row>
    <row r="1243" spans="1:16" s="239" customFormat="1" x14ac:dyDescent="0.7">
      <c r="A1243" s="259">
        <v>1242</v>
      </c>
      <c r="B1243" s="332" t="s">
        <v>16834</v>
      </c>
      <c r="C1243" s="333">
        <v>46295</v>
      </c>
      <c r="D1243" s="262" t="s">
        <v>39</v>
      </c>
      <c r="E1243" s="309" t="s">
        <v>16912</v>
      </c>
      <c r="F1243" s="309"/>
      <c r="G1243" s="281" t="s">
        <v>16672</v>
      </c>
      <c r="H1243" s="262" t="s">
        <v>5508</v>
      </c>
      <c r="I1243" s="305" t="s">
        <v>5989</v>
      </c>
      <c r="J1243" s="305" t="s">
        <v>12603</v>
      </c>
      <c r="K1243" s="309"/>
      <c r="L1243" s="334" t="s">
        <v>1308</v>
      </c>
      <c r="M1243" s="334" t="s">
        <v>1080</v>
      </c>
      <c r="N1243" s="334" t="s">
        <v>9788</v>
      </c>
      <c r="O1243" s="335"/>
      <c r="P1243" s="336"/>
    </row>
    <row r="1244" spans="1:16" s="239" customFormat="1" ht="40.799999999999997" x14ac:dyDescent="0.7">
      <c r="A1244" s="259">
        <v>1243</v>
      </c>
      <c r="B1244" s="332" t="s">
        <v>16835</v>
      </c>
      <c r="C1244" s="333">
        <v>46295</v>
      </c>
      <c r="D1244" s="262" t="s">
        <v>39</v>
      </c>
      <c r="E1244" s="309" t="s">
        <v>16913</v>
      </c>
      <c r="F1244" s="309"/>
      <c r="G1244" s="281" t="s">
        <v>16672</v>
      </c>
      <c r="H1244" s="262" t="s">
        <v>5508</v>
      </c>
      <c r="I1244" s="305" t="s">
        <v>5990</v>
      </c>
      <c r="J1244" s="305" t="s">
        <v>12614</v>
      </c>
      <c r="K1244" s="309"/>
      <c r="L1244" s="334" t="s">
        <v>1308</v>
      </c>
      <c r="M1244" s="334" t="s">
        <v>12079</v>
      </c>
      <c r="N1244" s="334" t="s">
        <v>10488</v>
      </c>
      <c r="O1244" s="335"/>
      <c r="P1244" s="336"/>
    </row>
    <row r="1245" spans="1:16" s="239" customFormat="1" ht="40.799999999999997" x14ac:dyDescent="0.7">
      <c r="A1245" s="259">
        <v>1244</v>
      </c>
      <c r="B1245" s="332" t="s">
        <v>16836</v>
      </c>
      <c r="C1245" s="333">
        <v>46295</v>
      </c>
      <c r="D1245" s="262" t="s">
        <v>39</v>
      </c>
      <c r="E1245" s="309" t="s">
        <v>16914</v>
      </c>
      <c r="F1245" s="309"/>
      <c r="G1245" s="281" t="s">
        <v>16672</v>
      </c>
      <c r="H1245" s="262" t="s">
        <v>5508</v>
      </c>
      <c r="I1245" s="305" t="s">
        <v>5990</v>
      </c>
      <c r="J1245" s="305" t="s">
        <v>12614</v>
      </c>
      <c r="K1245" s="309"/>
      <c r="L1245" s="334" t="s">
        <v>1308</v>
      </c>
      <c r="M1245" s="334" t="s">
        <v>12079</v>
      </c>
      <c r="N1245" s="334" t="s">
        <v>10488</v>
      </c>
      <c r="O1245" s="335"/>
      <c r="P1245" s="336"/>
    </row>
    <row r="1246" spans="1:16" s="239" customFormat="1" ht="61.2" x14ac:dyDescent="0.7">
      <c r="A1246" s="259">
        <v>1245</v>
      </c>
      <c r="B1246" s="332" t="s">
        <v>16837</v>
      </c>
      <c r="C1246" s="333">
        <v>46295</v>
      </c>
      <c r="D1246" s="262" t="s">
        <v>39</v>
      </c>
      <c r="E1246" s="309" t="s">
        <v>16915</v>
      </c>
      <c r="F1246" s="309"/>
      <c r="G1246" s="281" t="s">
        <v>16672</v>
      </c>
      <c r="H1246" s="262" t="s">
        <v>5508</v>
      </c>
      <c r="I1246" s="305" t="s">
        <v>5989</v>
      </c>
      <c r="J1246" s="305" t="s">
        <v>12621</v>
      </c>
      <c r="K1246" s="309"/>
      <c r="L1246" s="334" t="s">
        <v>1305</v>
      </c>
      <c r="M1246" s="334" t="s">
        <v>11314</v>
      </c>
      <c r="N1246" s="334" t="s">
        <v>16916</v>
      </c>
      <c r="O1246" s="335"/>
      <c r="P1246" s="336"/>
    </row>
    <row r="1247" spans="1:16" s="239" customFormat="1" ht="40.799999999999997" x14ac:dyDescent="0.7">
      <c r="A1247" s="259">
        <v>1246</v>
      </c>
      <c r="B1247" s="332" t="s">
        <v>16838</v>
      </c>
      <c r="C1247" s="333">
        <v>46296</v>
      </c>
      <c r="D1247" s="262" t="s">
        <v>39</v>
      </c>
      <c r="E1247" s="309" t="s">
        <v>16917</v>
      </c>
      <c r="F1247" s="309"/>
      <c r="G1247" s="281" t="s">
        <v>16672</v>
      </c>
      <c r="H1247" s="262" t="s">
        <v>5508</v>
      </c>
      <c r="I1247" s="305" t="s">
        <v>5989</v>
      </c>
      <c r="J1247" s="305" t="s">
        <v>9844</v>
      </c>
      <c r="K1247" s="309"/>
      <c r="L1247" s="334" t="s">
        <v>1308</v>
      </c>
      <c r="M1247" s="334" t="s">
        <v>12089</v>
      </c>
      <c r="N1247" s="334" t="s">
        <v>1071</v>
      </c>
      <c r="O1247" s="335"/>
      <c r="P1247" s="336"/>
    </row>
    <row r="1248" spans="1:16" s="239" customFormat="1" x14ac:dyDescent="0.7">
      <c r="A1248" s="259">
        <v>1247</v>
      </c>
      <c r="B1248" s="332" t="s">
        <v>16839</v>
      </c>
      <c r="C1248" s="333">
        <v>46296</v>
      </c>
      <c r="D1248" s="262" t="s">
        <v>39</v>
      </c>
      <c r="E1248" s="309" t="s">
        <v>16918</v>
      </c>
      <c r="F1248" s="309"/>
      <c r="G1248" s="281" t="s">
        <v>16672</v>
      </c>
      <c r="H1248" s="262" t="s">
        <v>5508</v>
      </c>
      <c r="I1248" s="305" t="s">
        <v>3189</v>
      </c>
      <c r="J1248" s="305" t="s">
        <v>12614</v>
      </c>
      <c r="K1248" s="309"/>
      <c r="L1248" s="334" t="s">
        <v>1308</v>
      </c>
      <c r="M1248" s="334" t="s">
        <v>1256</v>
      </c>
      <c r="N1248" s="334" t="s">
        <v>7530</v>
      </c>
      <c r="O1248" s="335"/>
      <c r="P1248" s="336"/>
    </row>
    <row r="1249" spans="1:16" s="239" customFormat="1" x14ac:dyDescent="0.7">
      <c r="A1249" s="259">
        <v>1248</v>
      </c>
      <c r="B1249" s="332" t="s">
        <v>16840</v>
      </c>
      <c r="C1249" s="333">
        <v>46296</v>
      </c>
      <c r="D1249" s="262" t="s">
        <v>39</v>
      </c>
      <c r="E1249" s="309" t="s">
        <v>16919</v>
      </c>
      <c r="F1249" s="309"/>
      <c r="G1249" s="281" t="s">
        <v>16672</v>
      </c>
      <c r="H1249" s="262" t="s">
        <v>5508</v>
      </c>
      <c r="I1249" s="305" t="s">
        <v>5990</v>
      </c>
      <c r="J1249" s="305" t="s">
        <v>12614</v>
      </c>
      <c r="K1249" s="309"/>
      <c r="L1249" s="334" t="s">
        <v>1308</v>
      </c>
      <c r="M1249" s="334" t="s">
        <v>12079</v>
      </c>
      <c r="N1249" s="334" t="s">
        <v>10488</v>
      </c>
      <c r="O1249" s="335"/>
      <c r="P1249" s="336"/>
    </row>
    <row r="1250" spans="1:16" s="239" customFormat="1" ht="40.799999999999997" x14ac:dyDescent="0.7">
      <c r="A1250" s="259">
        <v>1249</v>
      </c>
      <c r="B1250" s="332" t="s">
        <v>16841</v>
      </c>
      <c r="C1250" s="333">
        <v>46296</v>
      </c>
      <c r="D1250" s="262" t="s">
        <v>39</v>
      </c>
      <c r="E1250" s="309" t="s">
        <v>16920</v>
      </c>
      <c r="F1250" s="309"/>
      <c r="G1250" s="281" t="s">
        <v>16672</v>
      </c>
      <c r="H1250" s="262" t="s">
        <v>5508</v>
      </c>
      <c r="I1250" s="305" t="s">
        <v>5990</v>
      </c>
      <c r="J1250" s="305" t="s">
        <v>12614</v>
      </c>
      <c r="K1250" s="309"/>
      <c r="L1250" s="334" t="s">
        <v>1308</v>
      </c>
      <c r="M1250" s="334" t="s">
        <v>10515</v>
      </c>
      <c r="N1250" s="334" t="s">
        <v>13715</v>
      </c>
      <c r="O1250" s="335"/>
      <c r="P1250" s="336"/>
    </row>
    <row r="1251" spans="1:16" s="239" customFormat="1" ht="40.799999999999997" x14ac:dyDescent="0.7">
      <c r="A1251" s="259">
        <v>1250</v>
      </c>
      <c r="B1251" s="332" t="s">
        <v>16842</v>
      </c>
      <c r="C1251" s="333">
        <v>46296</v>
      </c>
      <c r="D1251" s="262" t="s">
        <v>39</v>
      </c>
      <c r="E1251" s="309" t="s">
        <v>16619</v>
      </c>
      <c r="F1251" s="309"/>
      <c r="G1251" s="281" t="s">
        <v>16672</v>
      </c>
      <c r="H1251" s="262" t="s">
        <v>5508</v>
      </c>
      <c r="I1251" s="305" t="s">
        <v>7640</v>
      </c>
      <c r="J1251" s="305" t="s">
        <v>12614</v>
      </c>
      <c r="K1251" s="309"/>
      <c r="L1251" s="334" t="s">
        <v>1308</v>
      </c>
      <c r="M1251" s="334" t="s">
        <v>12079</v>
      </c>
      <c r="N1251" s="334" t="s">
        <v>16899</v>
      </c>
      <c r="O1251" s="335"/>
      <c r="P1251" s="336"/>
    </row>
    <row r="1252" spans="1:16" s="239" customFormat="1" ht="61.2" x14ac:dyDescent="0.7">
      <c r="A1252" s="259">
        <v>1251</v>
      </c>
      <c r="B1252" s="332" t="s">
        <v>16843</v>
      </c>
      <c r="C1252" s="333">
        <v>46296</v>
      </c>
      <c r="D1252" s="262" t="s">
        <v>39</v>
      </c>
      <c r="E1252" s="309" t="s">
        <v>16921</v>
      </c>
      <c r="F1252" s="309"/>
      <c r="G1252" s="281" t="s">
        <v>16672</v>
      </c>
      <c r="H1252" s="262" t="s">
        <v>5508</v>
      </c>
      <c r="I1252" s="305" t="s">
        <v>5989</v>
      </c>
      <c r="J1252" s="305" t="s">
        <v>9844</v>
      </c>
      <c r="K1252" s="309"/>
      <c r="L1252" s="334" t="s">
        <v>1308</v>
      </c>
      <c r="M1252" s="334" t="s">
        <v>12089</v>
      </c>
      <c r="N1252" s="334" t="s">
        <v>1071</v>
      </c>
      <c r="O1252" s="335"/>
      <c r="P1252" s="336"/>
    </row>
    <row r="1253" spans="1:16" s="239" customFormat="1" ht="40.799999999999997" x14ac:dyDescent="0.7">
      <c r="A1253" s="259">
        <v>1252</v>
      </c>
      <c r="B1253" s="332" t="s">
        <v>16844</v>
      </c>
      <c r="C1253" s="333">
        <v>46296</v>
      </c>
      <c r="D1253" s="262" t="s">
        <v>39</v>
      </c>
      <c r="E1253" s="309" t="s">
        <v>16922</v>
      </c>
      <c r="F1253" s="309"/>
      <c r="G1253" s="281" t="s">
        <v>16672</v>
      </c>
      <c r="H1253" s="262" t="s">
        <v>5508</v>
      </c>
      <c r="I1253" s="305" t="s">
        <v>5990</v>
      </c>
      <c r="J1253" s="305" t="s">
        <v>12614</v>
      </c>
      <c r="K1253" s="309"/>
      <c r="L1253" s="334" t="s">
        <v>1308</v>
      </c>
      <c r="M1253" s="334" t="s">
        <v>12079</v>
      </c>
      <c r="N1253" s="334" t="s">
        <v>10488</v>
      </c>
      <c r="O1253" s="335"/>
      <c r="P1253" s="336"/>
    </row>
    <row r="1254" spans="1:16" s="239" customFormat="1" ht="40.799999999999997" x14ac:dyDescent="0.7">
      <c r="A1254" s="259">
        <v>1253</v>
      </c>
      <c r="B1254" s="332" t="s">
        <v>16845</v>
      </c>
      <c r="C1254" s="333">
        <v>46296</v>
      </c>
      <c r="D1254" s="262" t="s">
        <v>39</v>
      </c>
      <c r="E1254" s="309" t="s">
        <v>16923</v>
      </c>
      <c r="F1254" s="309"/>
      <c r="G1254" s="281" t="s">
        <v>16672</v>
      </c>
      <c r="H1254" s="262" t="s">
        <v>5508</v>
      </c>
      <c r="I1254" s="305" t="s">
        <v>7640</v>
      </c>
      <c r="J1254" s="305" t="s">
        <v>12614</v>
      </c>
      <c r="K1254" s="309"/>
      <c r="L1254" s="334" t="s">
        <v>1308</v>
      </c>
      <c r="M1254" s="334" t="s">
        <v>10515</v>
      </c>
      <c r="N1254" s="334" t="s">
        <v>13715</v>
      </c>
      <c r="O1254" s="335"/>
      <c r="P1254" s="336"/>
    </row>
    <row r="1255" spans="1:16" s="239" customFormat="1" ht="40.799999999999997" x14ac:dyDescent="0.7">
      <c r="A1255" s="259">
        <v>1254</v>
      </c>
      <c r="B1255" s="332" t="s">
        <v>16846</v>
      </c>
      <c r="C1255" s="333">
        <v>46296</v>
      </c>
      <c r="D1255" s="262" t="s">
        <v>39</v>
      </c>
      <c r="E1255" s="309" t="s">
        <v>16924</v>
      </c>
      <c r="F1255" s="309"/>
      <c r="G1255" s="281" t="s">
        <v>16672</v>
      </c>
      <c r="H1255" s="262" t="s">
        <v>5508</v>
      </c>
      <c r="I1255" s="305" t="s">
        <v>7640</v>
      </c>
      <c r="J1255" s="305" t="s">
        <v>12614</v>
      </c>
      <c r="K1255" s="309"/>
      <c r="L1255" s="334" t="s">
        <v>1308</v>
      </c>
      <c r="M1255" s="334" t="s">
        <v>12079</v>
      </c>
      <c r="N1255" s="334" t="s">
        <v>10488</v>
      </c>
      <c r="O1255" s="335"/>
      <c r="P1255" s="336"/>
    </row>
    <row r="1256" spans="1:16" s="239" customFormat="1" x14ac:dyDescent="0.7">
      <c r="A1256" s="259">
        <v>1255</v>
      </c>
      <c r="B1256" s="332" t="s">
        <v>16847</v>
      </c>
      <c r="C1256" s="333">
        <v>46296</v>
      </c>
      <c r="D1256" s="262" t="s">
        <v>39</v>
      </c>
      <c r="E1256" s="309" t="s">
        <v>16925</v>
      </c>
      <c r="F1256" s="309"/>
      <c r="G1256" s="281" t="s">
        <v>16672</v>
      </c>
      <c r="H1256" s="262" t="s">
        <v>5508</v>
      </c>
      <c r="I1256" s="305" t="s">
        <v>5990</v>
      </c>
      <c r="J1256" s="305" t="s">
        <v>12614</v>
      </c>
      <c r="K1256" s="309"/>
      <c r="L1256" s="334" t="s">
        <v>1308</v>
      </c>
      <c r="M1256" s="334" t="s">
        <v>12079</v>
      </c>
      <c r="N1256" s="334" t="s">
        <v>10488</v>
      </c>
      <c r="O1256" s="335"/>
      <c r="P1256" s="336"/>
    </row>
    <row r="1257" spans="1:16" s="239" customFormat="1" ht="40.799999999999997" x14ac:dyDescent="0.7">
      <c r="A1257" s="259">
        <v>1256</v>
      </c>
      <c r="B1257" s="332" t="s">
        <v>16848</v>
      </c>
      <c r="C1257" s="333">
        <v>46297</v>
      </c>
      <c r="D1257" s="262" t="s">
        <v>39</v>
      </c>
      <c r="E1257" s="309" t="s">
        <v>16619</v>
      </c>
      <c r="F1257" s="309"/>
      <c r="G1257" s="281" t="s">
        <v>16672</v>
      </c>
      <c r="H1257" s="262" t="s">
        <v>5508</v>
      </c>
      <c r="I1257" s="305" t="s">
        <v>7640</v>
      </c>
      <c r="J1257" s="305" t="s">
        <v>12614</v>
      </c>
      <c r="K1257" s="309"/>
      <c r="L1257" s="334" t="s">
        <v>1308</v>
      </c>
      <c r="M1257" s="334" t="s">
        <v>12079</v>
      </c>
      <c r="N1257" s="334" t="s">
        <v>16926</v>
      </c>
      <c r="O1257" s="335"/>
      <c r="P1257" s="336"/>
    </row>
    <row r="1258" spans="1:16" s="239" customFormat="1" ht="122.4" x14ac:dyDescent="0.7">
      <c r="A1258" s="259">
        <v>1257</v>
      </c>
      <c r="B1258" s="332" t="s">
        <v>16849</v>
      </c>
      <c r="C1258" s="333">
        <v>46297</v>
      </c>
      <c r="D1258" s="262" t="s">
        <v>39</v>
      </c>
      <c r="E1258" s="309" t="s">
        <v>16927</v>
      </c>
      <c r="F1258" s="309"/>
      <c r="G1258" s="281" t="s">
        <v>17059</v>
      </c>
      <c r="H1258" s="262" t="s">
        <v>5508</v>
      </c>
      <c r="I1258" s="305" t="s">
        <v>5989</v>
      </c>
      <c r="J1258" s="305" t="s">
        <v>12852</v>
      </c>
      <c r="K1258" s="309"/>
      <c r="L1258" s="334" t="s">
        <v>1308</v>
      </c>
      <c r="M1258" s="334" t="s">
        <v>10300</v>
      </c>
      <c r="N1258" s="334" t="s">
        <v>16472</v>
      </c>
      <c r="O1258" s="335"/>
      <c r="P1258" s="336"/>
    </row>
    <row r="1259" spans="1:16" s="239" customFormat="1" ht="40.799999999999997" x14ac:dyDescent="0.7">
      <c r="A1259" s="259">
        <v>1258</v>
      </c>
      <c r="B1259" s="332" t="s">
        <v>16850</v>
      </c>
      <c r="C1259" s="333">
        <v>46297</v>
      </c>
      <c r="D1259" s="262" t="s">
        <v>39</v>
      </c>
      <c r="E1259" s="309" t="s">
        <v>14291</v>
      </c>
      <c r="F1259" s="309"/>
      <c r="G1259" s="281" t="s">
        <v>16672</v>
      </c>
      <c r="H1259" s="262" t="s">
        <v>5508</v>
      </c>
      <c r="I1259" s="305" t="s">
        <v>5989</v>
      </c>
      <c r="J1259" s="305" t="s">
        <v>12614</v>
      </c>
      <c r="K1259" s="309"/>
      <c r="L1259" s="334" t="s">
        <v>1308</v>
      </c>
      <c r="M1259" s="334" t="s">
        <v>12079</v>
      </c>
      <c r="N1259" s="334" t="s">
        <v>10488</v>
      </c>
      <c r="O1259" s="335"/>
      <c r="P1259" s="336"/>
    </row>
    <row r="1260" spans="1:16" s="239" customFormat="1" ht="40.799999999999997" x14ac:dyDescent="0.7">
      <c r="A1260" s="259">
        <v>1259</v>
      </c>
      <c r="B1260" s="332" t="s">
        <v>16851</v>
      </c>
      <c r="C1260" s="333">
        <v>46297</v>
      </c>
      <c r="D1260" s="262" t="s">
        <v>39</v>
      </c>
      <c r="E1260" s="309" t="s">
        <v>16928</v>
      </c>
      <c r="F1260" s="309"/>
      <c r="G1260" s="281" t="s">
        <v>16672</v>
      </c>
      <c r="H1260" s="262" t="s">
        <v>5508</v>
      </c>
      <c r="I1260" s="305" t="s">
        <v>5990</v>
      </c>
      <c r="J1260" s="305" t="s">
        <v>12614</v>
      </c>
      <c r="K1260" s="309"/>
      <c r="L1260" s="334" t="s">
        <v>1308</v>
      </c>
      <c r="M1260" s="334" t="s">
        <v>12079</v>
      </c>
      <c r="N1260" s="334" t="s">
        <v>10488</v>
      </c>
      <c r="O1260" s="335"/>
      <c r="P1260" s="336"/>
    </row>
    <row r="1261" spans="1:16" s="239" customFormat="1" ht="142.80000000000001" x14ac:dyDescent="0.7">
      <c r="A1261" s="259">
        <v>1260</v>
      </c>
      <c r="B1261" s="332" t="s">
        <v>16852</v>
      </c>
      <c r="C1261" s="333">
        <v>46297</v>
      </c>
      <c r="D1261" s="262" t="s">
        <v>16929</v>
      </c>
      <c r="E1261" s="309" t="s">
        <v>16930</v>
      </c>
      <c r="F1261" s="309" t="s">
        <v>16931</v>
      </c>
      <c r="G1261" s="281" t="s">
        <v>16672</v>
      </c>
      <c r="H1261" s="262" t="s">
        <v>5508</v>
      </c>
      <c r="I1261" s="305" t="s">
        <v>5989</v>
      </c>
      <c r="J1261" s="305" t="s">
        <v>12604</v>
      </c>
      <c r="K1261" s="309"/>
      <c r="L1261" s="334" t="s">
        <v>1308</v>
      </c>
      <c r="M1261" s="334" t="s">
        <v>12079</v>
      </c>
      <c r="N1261" s="334" t="s">
        <v>10506</v>
      </c>
      <c r="O1261" s="335"/>
      <c r="P1261" s="336"/>
    </row>
    <row r="1262" spans="1:16" s="239" customFormat="1" ht="61.2" x14ac:dyDescent="0.7">
      <c r="A1262" s="259">
        <v>1261</v>
      </c>
      <c r="B1262" s="332" t="s">
        <v>16853</v>
      </c>
      <c r="C1262" s="333">
        <v>46297</v>
      </c>
      <c r="D1262" s="262" t="s">
        <v>16932</v>
      </c>
      <c r="E1262" s="309" t="s">
        <v>14291</v>
      </c>
      <c r="F1262" s="309"/>
      <c r="G1262" s="281" t="s">
        <v>16672</v>
      </c>
      <c r="H1262" s="262" t="s">
        <v>5508</v>
      </c>
      <c r="I1262" s="305" t="s">
        <v>5989</v>
      </c>
      <c r="J1262" s="305" t="s">
        <v>12604</v>
      </c>
      <c r="K1262" s="309"/>
      <c r="L1262" s="334" t="s">
        <v>1308</v>
      </c>
      <c r="M1262" s="334" t="s">
        <v>12079</v>
      </c>
      <c r="N1262" s="334" t="s">
        <v>10488</v>
      </c>
      <c r="O1262" s="335"/>
      <c r="P1262" s="336"/>
    </row>
    <row r="1263" spans="1:16" s="239" customFormat="1" ht="61.2" x14ac:dyDescent="0.7">
      <c r="A1263" s="259">
        <v>1262</v>
      </c>
      <c r="B1263" s="332" t="s">
        <v>16854</v>
      </c>
      <c r="C1263" s="333">
        <v>46297</v>
      </c>
      <c r="D1263" s="262" t="s">
        <v>39</v>
      </c>
      <c r="E1263" s="309" t="s">
        <v>16933</v>
      </c>
      <c r="F1263" s="309"/>
      <c r="G1263" s="281" t="s">
        <v>16672</v>
      </c>
      <c r="H1263" s="262" t="s">
        <v>5508</v>
      </c>
      <c r="I1263" s="305" t="s">
        <v>5989</v>
      </c>
      <c r="J1263" s="305" t="s">
        <v>9844</v>
      </c>
      <c r="K1263" s="309"/>
      <c r="L1263" s="334" t="s">
        <v>1308</v>
      </c>
      <c r="M1263" s="334" t="s">
        <v>12089</v>
      </c>
      <c r="N1263" s="334" t="s">
        <v>1071</v>
      </c>
      <c r="O1263" s="335"/>
      <c r="P1263" s="336"/>
    </row>
    <row r="1264" spans="1:16" s="239" customFormat="1" x14ac:dyDescent="0.7">
      <c r="A1264" s="259">
        <v>1263</v>
      </c>
      <c r="B1264" s="332" t="s">
        <v>16855</v>
      </c>
      <c r="C1264" s="333">
        <v>46297</v>
      </c>
      <c r="D1264" s="262" t="s">
        <v>39</v>
      </c>
      <c r="E1264" s="309" t="s">
        <v>16484</v>
      </c>
      <c r="F1264" s="309"/>
      <c r="G1264" s="281" t="s">
        <v>16672</v>
      </c>
      <c r="H1264" s="262" t="s">
        <v>5508</v>
      </c>
      <c r="I1264" s="305" t="s">
        <v>7640</v>
      </c>
      <c r="J1264" s="305" t="s">
        <v>12614</v>
      </c>
      <c r="K1264" s="309"/>
      <c r="L1264" s="334" t="s">
        <v>1308</v>
      </c>
      <c r="M1264" s="334" t="s">
        <v>12079</v>
      </c>
      <c r="N1264" s="334" t="s">
        <v>10488</v>
      </c>
      <c r="O1264" s="335"/>
      <c r="P1264" s="336"/>
    </row>
    <row r="1265" spans="1:16" s="239" customFormat="1" ht="40.799999999999997" x14ac:dyDescent="0.7">
      <c r="A1265" s="259">
        <v>1264</v>
      </c>
      <c r="B1265" s="332" t="s">
        <v>16856</v>
      </c>
      <c r="C1265" s="333">
        <v>46297</v>
      </c>
      <c r="D1265" s="262" t="s">
        <v>39</v>
      </c>
      <c r="E1265" s="309" t="s">
        <v>16934</v>
      </c>
      <c r="F1265" s="309"/>
      <c r="G1265" s="281" t="s">
        <v>16672</v>
      </c>
      <c r="H1265" s="262" t="s">
        <v>5508</v>
      </c>
      <c r="I1265" s="305" t="s">
        <v>3200</v>
      </c>
      <c r="J1265" s="305" t="s">
        <v>12612</v>
      </c>
      <c r="K1265" s="309"/>
      <c r="L1265" s="334" t="s">
        <v>1308</v>
      </c>
      <c r="M1265" s="334" t="s">
        <v>10661</v>
      </c>
      <c r="N1265" s="334" t="s">
        <v>10891</v>
      </c>
      <c r="O1265" s="335"/>
      <c r="P1265" s="336"/>
    </row>
    <row r="1266" spans="1:16" s="239" customFormat="1" ht="40.799999999999997" x14ac:dyDescent="0.7">
      <c r="A1266" s="259">
        <v>1265</v>
      </c>
      <c r="B1266" s="332" t="s">
        <v>16857</v>
      </c>
      <c r="C1266" s="333">
        <v>46297</v>
      </c>
      <c r="D1266" s="262" t="s">
        <v>39</v>
      </c>
      <c r="E1266" s="309" t="s">
        <v>16619</v>
      </c>
      <c r="F1266" s="309"/>
      <c r="G1266" s="281" t="s">
        <v>16672</v>
      </c>
      <c r="H1266" s="262" t="s">
        <v>5508</v>
      </c>
      <c r="I1266" s="305" t="s">
        <v>7640</v>
      </c>
      <c r="J1266" s="305" t="s">
        <v>12614</v>
      </c>
      <c r="K1266" s="309"/>
      <c r="L1266" s="334" t="s">
        <v>1308</v>
      </c>
      <c r="M1266" s="334" t="s">
        <v>12079</v>
      </c>
      <c r="N1266" s="334" t="s">
        <v>10488</v>
      </c>
      <c r="O1266" s="335"/>
      <c r="P1266" s="336"/>
    </row>
    <row r="1267" spans="1:16" s="239" customFormat="1" ht="40.799999999999997" x14ac:dyDescent="0.7">
      <c r="A1267" s="259">
        <v>1266</v>
      </c>
      <c r="B1267" s="332" t="s">
        <v>16858</v>
      </c>
      <c r="C1267" s="333">
        <v>46297</v>
      </c>
      <c r="D1267" s="262" t="s">
        <v>39</v>
      </c>
      <c r="E1267" s="309" t="s">
        <v>16935</v>
      </c>
      <c r="F1267" s="309"/>
      <c r="G1267" s="281" t="s">
        <v>16672</v>
      </c>
      <c r="H1267" s="262" t="s">
        <v>5508</v>
      </c>
      <c r="I1267" s="305" t="s">
        <v>7640</v>
      </c>
      <c r="J1267" s="305" t="s">
        <v>12614</v>
      </c>
      <c r="K1267" s="309"/>
      <c r="L1267" s="334" t="s">
        <v>1308</v>
      </c>
      <c r="M1267" s="334" t="s">
        <v>10515</v>
      </c>
      <c r="N1267" s="334" t="s">
        <v>13715</v>
      </c>
      <c r="O1267" s="335"/>
      <c r="P1267" s="336"/>
    </row>
    <row r="1268" spans="1:16" s="239" customFormat="1" ht="40.799999999999997" x14ac:dyDescent="0.7">
      <c r="A1268" s="259">
        <v>1267</v>
      </c>
      <c r="B1268" s="332" t="s">
        <v>16859</v>
      </c>
      <c r="C1268" s="333">
        <v>46297</v>
      </c>
      <c r="D1268" s="262" t="s">
        <v>39</v>
      </c>
      <c r="E1268" s="309" t="s">
        <v>16936</v>
      </c>
      <c r="F1268" s="309"/>
      <c r="G1268" s="281" t="s">
        <v>16672</v>
      </c>
      <c r="H1268" s="262" t="s">
        <v>5508</v>
      </c>
      <c r="I1268" s="305" t="s">
        <v>7640</v>
      </c>
      <c r="J1268" s="305" t="s">
        <v>12614</v>
      </c>
      <c r="K1268" s="309"/>
      <c r="L1268" s="334" t="s">
        <v>1308</v>
      </c>
      <c r="M1268" s="334" t="s">
        <v>12079</v>
      </c>
      <c r="N1268" s="334" t="s">
        <v>10488</v>
      </c>
      <c r="O1268" s="335"/>
      <c r="P1268" s="336"/>
    </row>
    <row r="1269" spans="1:16" s="239" customFormat="1" ht="40.799999999999997" x14ac:dyDescent="0.7">
      <c r="A1269" s="259">
        <v>1268</v>
      </c>
      <c r="B1269" s="332" t="s">
        <v>16860</v>
      </c>
      <c r="C1269" s="333">
        <v>46297</v>
      </c>
      <c r="D1269" s="262" t="s">
        <v>39</v>
      </c>
      <c r="E1269" s="309" t="s">
        <v>16937</v>
      </c>
      <c r="F1269" s="309"/>
      <c r="G1269" s="281" t="s">
        <v>16672</v>
      </c>
      <c r="H1269" s="262" t="s">
        <v>5508</v>
      </c>
      <c r="I1269" s="305" t="s">
        <v>7640</v>
      </c>
      <c r="J1269" s="305" t="s">
        <v>12614</v>
      </c>
      <c r="K1269" s="309"/>
      <c r="L1269" s="334" t="s">
        <v>1308</v>
      </c>
      <c r="M1269" s="334" t="s">
        <v>12079</v>
      </c>
      <c r="N1269" s="334" t="s">
        <v>10488</v>
      </c>
      <c r="O1269" s="335"/>
      <c r="P1269" s="336"/>
    </row>
    <row r="1270" spans="1:16" s="239" customFormat="1" ht="40.799999999999997" x14ac:dyDescent="0.7">
      <c r="A1270" s="259">
        <v>1269</v>
      </c>
      <c r="B1270" s="332" t="s">
        <v>16861</v>
      </c>
      <c r="C1270" s="333">
        <v>46298</v>
      </c>
      <c r="D1270" s="262" t="s">
        <v>39</v>
      </c>
      <c r="E1270" s="309" t="s">
        <v>16938</v>
      </c>
      <c r="F1270" s="309"/>
      <c r="G1270" s="281" t="s">
        <v>16672</v>
      </c>
      <c r="H1270" s="262" t="s">
        <v>5508</v>
      </c>
      <c r="I1270" s="305" t="s">
        <v>5990</v>
      </c>
      <c r="J1270" s="305" t="s">
        <v>12614</v>
      </c>
      <c r="K1270" s="309"/>
      <c r="L1270" s="334" t="s">
        <v>1308</v>
      </c>
      <c r="M1270" s="334" t="s">
        <v>12079</v>
      </c>
      <c r="N1270" s="334" t="s">
        <v>10488</v>
      </c>
      <c r="O1270" s="335"/>
      <c r="P1270" s="336"/>
    </row>
    <row r="1271" spans="1:16" s="239" customFormat="1" ht="40.799999999999997" x14ac:dyDescent="0.7">
      <c r="A1271" s="259">
        <v>1270</v>
      </c>
      <c r="B1271" s="332" t="s">
        <v>16862</v>
      </c>
      <c r="C1271" s="333">
        <v>46298</v>
      </c>
      <c r="D1271" s="262" t="s">
        <v>39</v>
      </c>
      <c r="E1271" s="309" t="s">
        <v>16939</v>
      </c>
      <c r="F1271" s="309"/>
      <c r="G1271" s="281" t="s">
        <v>16672</v>
      </c>
      <c r="H1271" s="262" t="s">
        <v>5508</v>
      </c>
      <c r="I1271" s="305" t="s">
        <v>5989</v>
      </c>
      <c r="J1271" s="305" t="s">
        <v>12852</v>
      </c>
      <c r="K1271" s="309"/>
      <c r="L1271" s="334" t="s">
        <v>1308</v>
      </c>
      <c r="M1271" s="334" t="s">
        <v>1175</v>
      </c>
      <c r="N1271" s="334" t="s">
        <v>7484</v>
      </c>
      <c r="O1271" s="335"/>
      <c r="P1271" s="336"/>
    </row>
    <row r="1272" spans="1:16" s="239" customFormat="1" ht="40.799999999999997" x14ac:dyDescent="0.7">
      <c r="A1272" s="259">
        <v>1271</v>
      </c>
      <c r="B1272" s="332" t="s">
        <v>16863</v>
      </c>
      <c r="C1272" s="333">
        <v>46298</v>
      </c>
      <c r="D1272" s="262" t="s">
        <v>39</v>
      </c>
      <c r="E1272" s="309" t="s">
        <v>16940</v>
      </c>
      <c r="F1272" s="309"/>
      <c r="G1272" s="281" t="s">
        <v>16672</v>
      </c>
      <c r="H1272" s="262" t="s">
        <v>5508</v>
      </c>
      <c r="I1272" s="305" t="s">
        <v>5990</v>
      </c>
      <c r="J1272" s="305" t="s">
        <v>12614</v>
      </c>
      <c r="K1272" s="309"/>
      <c r="L1272" s="334" t="s">
        <v>1308</v>
      </c>
      <c r="M1272" s="334" t="s">
        <v>12079</v>
      </c>
      <c r="N1272" s="334" t="s">
        <v>10488</v>
      </c>
      <c r="O1272" s="335"/>
      <c r="P1272" s="336"/>
    </row>
    <row r="1273" spans="1:16" s="239" customFormat="1" ht="40.799999999999997" x14ac:dyDescent="0.7">
      <c r="A1273" s="259">
        <v>1272</v>
      </c>
      <c r="B1273" s="332" t="s">
        <v>16864</v>
      </c>
      <c r="C1273" s="333">
        <v>46298</v>
      </c>
      <c r="D1273" s="262" t="s">
        <v>39</v>
      </c>
      <c r="E1273" s="309" t="s">
        <v>16941</v>
      </c>
      <c r="F1273" s="309"/>
      <c r="G1273" s="281" t="s">
        <v>16672</v>
      </c>
      <c r="H1273" s="262" t="s">
        <v>5508</v>
      </c>
      <c r="I1273" s="305" t="s">
        <v>7640</v>
      </c>
      <c r="J1273" s="305" t="s">
        <v>12614</v>
      </c>
      <c r="K1273" s="309"/>
      <c r="L1273" s="334" t="s">
        <v>1308</v>
      </c>
      <c r="M1273" s="334" t="s">
        <v>10515</v>
      </c>
      <c r="N1273" s="334" t="s">
        <v>13715</v>
      </c>
      <c r="O1273" s="335"/>
      <c r="P1273" s="336"/>
    </row>
    <row r="1274" spans="1:16" s="239" customFormat="1" ht="40.799999999999997" x14ac:dyDescent="0.7">
      <c r="A1274" s="259">
        <v>1273</v>
      </c>
      <c r="B1274" s="332" t="s">
        <v>16865</v>
      </c>
      <c r="C1274" s="333">
        <v>46299</v>
      </c>
      <c r="D1274" s="262" t="s">
        <v>39</v>
      </c>
      <c r="E1274" s="309" t="s">
        <v>16942</v>
      </c>
      <c r="F1274" s="309"/>
      <c r="G1274" s="281" t="s">
        <v>16672</v>
      </c>
      <c r="H1274" s="262" t="s">
        <v>5508</v>
      </c>
      <c r="I1274" s="305" t="s">
        <v>5990</v>
      </c>
      <c r="J1274" s="305" t="s">
        <v>12614</v>
      </c>
      <c r="K1274" s="309"/>
      <c r="L1274" s="334" t="s">
        <v>1308</v>
      </c>
      <c r="M1274" s="334" t="s">
        <v>12079</v>
      </c>
      <c r="N1274" s="334" t="s">
        <v>10488</v>
      </c>
      <c r="O1274" s="335"/>
      <c r="P1274" s="336"/>
    </row>
    <row r="1275" spans="1:16" s="239" customFormat="1" ht="61.2" x14ac:dyDescent="0.7">
      <c r="A1275" s="259">
        <v>1274</v>
      </c>
      <c r="B1275" s="332" t="s">
        <v>16866</v>
      </c>
      <c r="C1275" s="333">
        <v>46299</v>
      </c>
      <c r="D1275" s="262" t="s">
        <v>39</v>
      </c>
      <c r="E1275" s="309" t="s">
        <v>16943</v>
      </c>
      <c r="F1275" s="309"/>
      <c r="G1275" s="281"/>
      <c r="H1275" s="262" t="s">
        <v>5508</v>
      </c>
      <c r="I1275" s="305" t="s">
        <v>5989</v>
      </c>
      <c r="J1275" s="305" t="s">
        <v>12614</v>
      </c>
      <c r="K1275" s="309"/>
      <c r="L1275" s="334" t="s">
        <v>1308</v>
      </c>
      <c r="M1275" s="334" t="s">
        <v>1080</v>
      </c>
      <c r="N1275" s="334" t="s">
        <v>1082</v>
      </c>
      <c r="O1275" s="335"/>
      <c r="P1275" s="336"/>
    </row>
    <row r="1276" spans="1:16" s="239" customFormat="1" ht="61.2" x14ac:dyDescent="0.7">
      <c r="A1276" s="259">
        <v>1275</v>
      </c>
      <c r="B1276" s="332" t="s">
        <v>16867</v>
      </c>
      <c r="C1276" s="333">
        <v>46300</v>
      </c>
      <c r="D1276" s="262" t="s">
        <v>39</v>
      </c>
      <c r="E1276" s="309" t="s">
        <v>16944</v>
      </c>
      <c r="F1276" s="309"/>
      <c r="G1276" s="281" t="s">
        <v>16672</v>
      </c>
      <c r="H1276" s="262" t="s">
        <v>5508</v>
      </c>
      <c r="I1276" s="305" t="s">
        <v>5989</v>
      </c>
      <c r="J1276" s="305" t="s">
        <v>9844</v>
      </c>
      <c r="K1276" s="309"/>
      <c r="L1276" s="334" t="s">
        <v>1308</v>
      </c>
      <c r="M1276" s="334" t="s">
        <v>12089</v>
      </c>
      <c r="N1276" s="334" t="s">
        <v>1071</v>
      </c>
      <c r="O1276" s="335"/>
      <c r="P1276" s="336"/>
    </row>
    <row r="1277" spans="1:16" s="239" customFormat="1" x14ac:dyDescent="0.7">
      <c r="A1277" s="259">
        <v>1276</v>
      </c>
      <c r="B1277" s="332" t="s">
        <v>16868</v>
      </c>
      <c r="C1277" s="333">
        <v>46300</v>
      </c>
      <c r="D1277" s="262" t="s">
        <v>39</v>
      </c>
      <c r="E1277" s="309" t="s">
        <v>16945</v>
      </c>
      <c r="F1277" s="309"/>
      <c r="G1277" s="281" t="s">
        <v>16672</v>
      </c>
      <c r="H1277" s="262" t="s">
        <v>16672</v>
      </c>
      <c r="I1277" s="305" t="s">
        <v>16672</v>
      </c>
      <c r="J1277" s="305" t="s">
        <v>16672</v>
      </c>
      <c r="K1277" s="309"/>
      <c r="L1277" s="334"/>
      <c r="M1277" s="334" t="s">
        <v>1080</v>
      </c>
      <c r="N1277" s="334"/>
      <c r="O1277" s="335"/>
      <c r="P1277" s="336"/>
    </row>
    <row r="1278" spans="1:16" s="239" customFormat="1" x14ac:dyDescent="0.7">
      <c r="A1278" s="259">
        <v>1277</v>
      </c>
      <c r="B1278" s="332" t="s">
        <v>16869</v>
      </c>
      <c r="C1278" s="333">
        <v>46300</v>
      </c>
      <c r="D1278" s="262" t="s">
        <v>39</v>
      </c>
      <c r="E1278" s="309" t="s">
        <v>16946</v>
      </c>
      <c r="F1278" s="309"/>
      <c r="G1278" s="281" t="s">
        <v>16672</v>
      </c>
      <c r="H1278" s="262" t="s">
        <v>16672</v>
      </c>
      <c r="I1278" s="305" t="s">
        <v>16672</v>
      </c>
      <c r="J1278" s="305" t="s">
        <v>16672</v>
      </c>
      <c r="K1278" s="309"/>
      <c r="L1278" s="334"/>
      <c r="M1278" s="334"/>
      <c r="N1278" s="334"/>
      <c r="O1278" s="335"/>
      <c r="P1278" s="336"/>
    </row>
    <row r="1279" spans="1:16" s="239" customFormat="1" x14ac:dyDescent="0.7">
      <c r="A1279" s="259">
        <v>1278</v>
      </c>
      <c r="B1279" s="332" t="s">
        <v>16870</v>
      </c>
      <c r="C1279" s="333">
        <v>46300</v>
      </c>
      <c r="D1279" s="262" t="s">
        <v>39</v>
      </c>
      <c r="E1279" s="309" t="s">
        <v>16947</v>
      </c>
      <c r="F1279" s="309"/>
      <c r="G1279" s="281" t="s">
        <v>16672</v>
      </c>
      <c r="H1279" s="262" t="s">
        <v>16672</v>
      </c>
      <c r="I1279" s="305" t="s">
        <v>16672</v>
      </c>
      <c r="J1279" s="305" t="s">
        <v>16672</v>
      </c>
      <c r="K1279" s="309"/>
      <c r="L1279" s="334"/>
      <c r="M1279" s="334"/>
      <c r="N1279" s="334"/>
      <c r="O1279" s="335"/>
      <c r="P1279" s="336"/>
    </row>
    <row r="1280" spans="1:16" s="239" customFormat="1" x14ac:dyDescent="0.7">
      <c r="A1280" s="259">
        <v>1279</v>
      </c>
      <c r="B1280" s="332" t="s">
        <v>16871</v>
      </c>
      <c r="C1280" s="333">
        <v>46300</v>
      </c>
      <c r="D1280" s="262" t="s">
        <v>39</v>
      </c>
      <c r="E1280" s="309" t="s">
        <v>16948</v>
      </c>
      <c r="F1280" s="309"/>
      <c r="G1280" s="281" t="s">
        <v>16672</v>
      </c>
      <c r="H1280" s="262" t="s">
        <v>16672</v>
      </c>
      <c r="I1280" s="305" t="s">
        <v>16672</v>
      </c>
      <c r="J1280" s="305" t="s">
        <v>16672</v>
      </c>
      <c r="K1280" s="309"/>
      <c r="L1280" s="334"/>
      <c r="M1280" s="334"/>
      <c r="N1280" s="334"/>
      <c r="O1280" s="335"/>
      <c r="P1280" s="336"/>
    </row>
    <row r="1281" spans="1:16" s="239" customFormat="1" x14ac:dyDescent="0.7">
      <c r="A1281" s="259">
        <v>1280</v>
      </c>
      <c r="B1281" s="332" t="s">
        <v>16872</v>
      </c>
      <c r="C1281" s="333">
        <v>46300</v>
      </c>
      <c r="D1281" s="262" t="s">
        <v>39</v>
      </c>
      <c r="E1281" s="309" t="s">
        <v>16949</v>
      </c>
      <c r="F1281" s="309"/>
      <c r="G1281" s="281" t="s">
        <v>16672</v>
      </c>
      <c r="H1281" s="262" t="s">
        <v>5985</v>
      </c>
      <c r="I1281" s="305" t="s">
        <v>5985</v>
      </c>
      <c r="J1281" s="305" t="s">
        <v>12621</v>
      </c>
      <c r="K1281" s="309"/>
      <c r="L1281" s="334" t="s">
        <v>1305</v>
      </c>
      <c r="M1281" s="334"/>
      <c r="N1281" s="334"/>
      <c r="O1281" s="335"/>
      <c r="P1281" s="336"/>
    </row>
    <row r="1282" spans="1:16" s="239" customFormat="1" x14ac:dyDescent="0.7">
      <c r="A1282" s="259">
        <v>1281</v>
      </c>
      <c r="B1282" s="332" t="s">
        <v>16873</v>
      </c>
      <c r="C1282" s="333">
        <v>46300</v>
      </c>
      <c r="D1282" s="262" t="s">
        <v>39</v>
      </c>
      <c r="E1282" s="309" t="s">
        <v>16950</v>
      </c>
      <c r="F1282" s="309"/>
      <c r="G1282" s="281" t="s">
        <v>16672</v>
      </c>
      <c r="H1282" s="262" t="s">
        <v>5985</v>
      </c>
      <c r="I1282" s="305" t="s">
        <v>5985</v>
      </c>
      <c r="J1282" s="305" t="s">
        <v>12621</v>
      </c>
      <c r="K1282" s="309"/>
      <c r="L1282" s="334" t="s">
        <v>1305</v>
      </c>
      <c r="M1282" s="334"/>
      <c r="N1282" s="334"/>
      <c r="O1282" s="335"/>
      <c r="P1282" s="336"/>
    </row>
    <row r="1283" spans="1:16" s="239" customFormat="1" ht="40.799999999999997" x14ac:dyDescent="0.7">
      <c r="A1283" s="259">
        <v>1282</v>
      </c>
      <c r="B1283" s="332" t="s">
        <v>16874</v>
      </c>
      <c r="C1283" s="333">
        <v>46300</v>
      </c>
      <c r="D1283" s="262" t="s">
        <v>39</v>
      </c>
      <c r="E1283" s="309" t="s">
        <v>16951</v>
      </c>
      <c r="F1283" s="309"/>
      <c r="G1283" s="281" t="s">
        <v>16672</v>
      </c>
      <c r="H1283" s="262" t="s">
        <v>5508</v>
      </c>
      <c r="I1283" s="305" t="s">
        <v>5989</v>
      </c>
      <c r="J1283" s="305" t="s">
        <v>9844</v>
      </c>
      <c r="K1283" s="309"/>
      <c r="L1283" s="334" t="s">
        <v>1305</v>
      </c>
      <c r="M1283" s="334" t="s">
        <v>12089</v>
      </c>
      <c r="N1283" s="334" t="s">
        <v>1071</v>
      </c>
      <c r="O1283" s="335"/>
      <c r="P1283" s="336"/>
    </row>
    <row r="1284" spans="1:16" s="239" customFormat="1" ht="40.799999999999997" x14ac:dyDescent="0.7">
      <c r="A1284" s="259">
        <v>1283</v>
      </c>
      <c r="B1284" s="332" t="s">
        <v>16875</v>
      </c>
      <c r="C1284" s="333">
        <v>46300</v>
      </c>
      <c r="D1284" s="262" t="s">
        <v>39</v>
      </c>
      <c r="E1284" s="309" t="s">
        <v>16952</v>
      </c>
      <c r="F1284" s="309"/>
      <c r="G1284" s="281" t="s">
        <v>16672</v>
      </c>
      <c r="H1284" s="262" t="s">
        <v>5508</v>
      </c>
      <c r="I1284" s="305" t="s">
        <v>3200</v>
      </c>
      <c r="J1284" s="305" t="s">
        <v>13323</v>
      </c>
      <c r="K1284" s="309"/>
      <c r="L1284" s="334" t="s">
        <v>1308</v>
      </c>
      <c r="M1284" s="334" t="s">
        <v>10661</v>
      </c>
      <c r="N1284" s="334" t="s">
        <v>3139</v>
      </c>
      <c r="O1284" s="335"/>
      <c r="P1284" s="336"/>
    </row>
    <row r="1285" spans="1:16" s="239" customFormat="1" ht="40.799999999999997" x14ac:dyDescent="0.7">
      <c r="A1285" s="259">
        <v>1284</v>
      </c>
      <c r="B1285" s="332" t="s">
        <v>16876</v>
      </c>
      <c r="C1285" s="333">
        <v>46300</v>
      </c>
      <c r="D1285" s="262" t="s">
        <v>39</v>
      </c>
      <c r="E1285" s="309" t="s">
        <v>16953</v>
      </c>
      <c r="F1285" s="309"/>
      <c r="G1285" s="281" t="s">
        <v>16672</v>
      </c>
      <c r="H1285" s="262" t="s">
        <v>1079</v>
      </c>
      <c r="I1285" s="305" t="s">
        <v>7756</v>
      </c>
      <c r="J1285" s="305" t="s">
        <v>12603</v>
      </c>
      <c r="K1285" s="309"/>
      <c r="L1285" s="334" t="s">
        <v>1308</v>
      </c>
      <c r="M1285" s="334"/>
      <c r="N1285" s="334"/>
      <c r="O1285" s="335"/>
      <c r="P1285" s="336"/>
    </row>
    <row r="1286" spans="1:16" s="239" customFormat="1" x14ac:dyDescent="0.7">
      <c r="A1286" s="259">
        <v>1285</v>
      </c>
      <c r="B1286" s="332" t="s">
        <v>16877</v>
      </c>
      <c r="C1286" s="333">
        <v>46300</v>
      </c>
      <c r="D1286" s="262" t="s">
        <v>16486</v>
      </c>
      <c r="E1286" s="309" t="s">
        <v>16954</v>
      </c>
      <c r="F1286" s="309"/>
      <c r="G1286" s="281" t="s">
        <v>16672</v>
      </c>
      <c r="H1286" s="262" t="s">
        <v>5985</v>
      </c>
      <c r="I1286" s="305" t="s">
        <v>5985</v>
      </c>
      <c r="J1286" s="305" t="s">
        <v>12621</v>
      </c>
      <c r="K1286" s="309"/>
      <c r="L1286" s="334" t="s">
        <v>1308</v>
      </c>
      <c r="M1286" s="334" t="s">
        <v>1072</v>
      </c>
      <c r="N1286" s="334" t="s">
        <v>16653</v>
      </c>
      <c r="O1286" s="335"/>
      <c r="P1286" s="336"/>
    </row>
    <row r="1287" spans="1:16" s="239" customFormat="1" ht="122.4" x14ac:dyDescent="0.7">
      <c r="A1287" s="259">
        <v>1286</v>
      </c>
      <c r="B1287" s="332" t="s">
        <v>16878</v>
      </c>
      <c r="C1287" s="333">
        <v>46300</v>
      </c>
      <c r="D1287" s="262" t="s">
        <v>39</v>
      </c>
      <c r="E1287" s="309" t="s">
        <v>16955</v>
      </c>
      <c r="F1287" s="309"/>
      <c r="G1287" s="281" t="s">
        <v>17060</v>
      </c>
      <c r="H1287" s="262" t="s">
        <v>5508</v>
      </c>
      <c r="I1287" s="305" t="s">
        <v>7640</v>
      </c>
      <c r="J1287" s="305" t="s">
        <v>1088</v>
      </c>
      <c r="K1287" s="309"/>
      <c r="L1287" s="334" t="s">
        <v>1308</v>
      </c>
      <c r="M1287" s="334" t="s">
        <v>1088</v>
      </c>
      <c r="N1287" s="334" t="s">
        <v>16956</v>
      </c>
      <c r="O1287" s="335"/>
      <c r="P1287" s="336"/>
    </row>
    <row r="1288" spans="1:16" s="239" customFormat="1" ht="81.599999999999994" x14ac:dyDescent="0.7">
      <c r="A1288" s="259">
        <v>1287</v>
      </c>
      <c r="B1288" s="332" t="s">
        <v>16879</v>
      </c>
      <c r="C1288" s="333">
        <v>46301</v>
      </c>
      <c r="D1288" s="262" t="s">
        <v>39</v>
      </c>
      <c r="E1288" s="309" t="s">
        <v>16957</v>
      </c>
      <c r="F1288" s="309"/>
      <c r="G1288" s="281" t="s">
        <v>16672</v>
      </c>
      <c r="H1288" s="262" t="s">
        <v>5508</v>
      </c>
      <c r="I1288" s="305" t="s">
        <v>5989</v>
      </c>
      <c r="J1288" s="305" t="s">
        <v>3188</v>
      </c>
      <c r="K1288" s="309"/>
      <c r="L1288" s="334" t="s">
        <v>1305</v>
      </c>
      <c r="M1288" s="334" t="s">
        <v>1170</v>
      </c>
      <c r="N1288" s="334" t="s">
        <v>8036</v>
      </c>
      <c r="O1288" s="335"/>
      <c r="P1288" s="336"/>
    </row>
    <row r="1289" spans="1:16" s="239" customFormat="1" ht="81.599999999999994" x14ac:dyDescent="0.7">
      <c r="A1289" s="259">
        <v>1288</v>
      </c>
      <c r="B1289" s="332" t="s">
        <v>16880</v>
      </c>
      <c r="C1289" s="333">
        <v>46301</v>
      </c>
      <c r="D1289" s="262" t="s">
        <v>39</v>
      </c>
      <c r="E1289" s="309" t="s">
        <v>16958</v>
      </c>
      <c r="F1289" s="309"/>
      <c r="G1289" s="281" t="s">
        <v>16672</v>
      </c>
      <c r="H1289" s="262" t="s">
        <v>5508</v>
      </c>
      <c r="I1289" s="305" t="s">
        <v>5989</v>
      </c>
      <c r="J1289" s="305" t="s">
        <v>1088</v>
      </c>
      <c r="K1289" s="309"/>
      <c r="L1289" s="334" t="s">
        <v>1308</v>
      </c>
      <c r="M1289" s="334" t="s">
        <v>1088</v>
      </c>
      <c r="N1289" s="334" t="s">
        <v>16956</v>
      </c>
      <c r="O1289" s="335"/>
      <c r="P1289" s="336"/>
    </row>
    <row r="1290" spans="1:16" s="239" customFormat="1" ht="40.799999999999997" x14ac:dyDescent="0.7">
      <c r="A1290" s="259">
        <v>1289</v>
      </c>
      <c r="B1290" s="332" t="s">
        <v>16881</v>
      </c>
      <c r="C1290" s="333">
        <v>46301</v>
      </c>
      <c r="D1290" s="262" t="s">
        <v>39</v>
      </c>
      <c r="E1290" s="309" t="s">
        <v>16959</v>
      </c>
      <c r="F1290" s="309"/>
      <c r="G1290" s="281" t="s">
        <v>16672</v>
      </c>
      <c r="H1290" s="262" t="s">
        <v>5508</v>
      </c>
      <c r="I1290" s="305" t="s">
        <v>3191</v>
      </c>
      <c r="J1290" s="305" t="s">
        <v>12614</v>
      </c>
      <c r="K1290" s="309"/>
      <c r="L1290" s="334" t="s">
        <v>1305</v>
      </c>
      <c r="M1290" s="334" t="s">
        <v>10515</v>
      </c>
      <c r="N1290" s="334" t="s">
        <v>13715</v>
      </c>
      <c r="O1290" s="335"/>
      <c r="P1290" s="336"/>
    </row>
    <row r="1291" spans="1:16" s="239" customFormat="1" ht="102" x14ac:dyDescent="0.7">
      <c r="A1291" s="259">
        <v>1290</v>
      </c>
      <c r="B1291" s="332" t="s">
        <v>16882</v>
      </c>
      <c r="C1291" s="333">
        <v>46301</v>
      </c>
      <c r="D1291" s="262" t="s">
        <v>39</v>
      </c>
      <c r="E1291" s="309" t="s">
        <v>16960</v>
      </c>
      <c r="F1291" s="309"/>
      <c r="G1291" s="281" t="s">
        <v>17061</v>
      </c>
      <c r="H1291" s="262" t="s">
        <v>5508</v>
      </c>
      <c r="I1291" s="305" t="s">
        <v>5989</v>
      </c>
      <c r="J1291" s="305" t="s">
        <v>1088</v>
      </c>
      <c r="K1291" s="309"/>
      <c r="L1291" s="334" t="s">
        <v>1308</v>
      </c>
      <c r="M1291" s="334" t="s">
        <v>1197</v>
      </c>
      <c r="N1291" s="334" t="s">
        <v>1198</v>
      </c>
      <c r="O1291" s="335"/>
      <c r="P1291" s="336"/>
    </row>
    <row r="1292" spans="1:16" s="239" customFormat="1" ht="61.2" x14ac:dyDescent="0.7">
      <c r="A1292" s="259">
        <v>1291</v>
      </c>
      <c r="B1292" s="332" t="s">
        <v>16883</v>
      </c>
      <c r="C1292" s="333">
        <v>46301</v>
      </c>
      <c r="D1292" s="262" t="s">
        <v>13389</v>
      </c>
      <c r="E1292" s="309" t="s">
        <v>6549</v>
      </c>
      <c r="F1292" s="309"/>
      <c r="G1292" s="281" t="s">
        <v>16672</v>
      </c>
      <c r="H1292" s="262" t="s">
        <v>5985</v>
      </c>
      <c r="I1292" s="305" t="s">
        <v>5985</v>
      </c>
      <c r="J1292" s="305" t="s">
        <v>12621</v>
      </c>
      <c r="K1292" s="309"/>
      <c r="L1292" s="334" t="s">
        <v>1308</v>
      </c>
      <c r="M1292" s="334" t="s">
        <v>1072</v>
      </c>
      <c r="N1292" s="334" t="s">
        <v>16961</v>
      </c>
      <c r="O1292" s="335"/>
      <c r="P1292" s="336"/>
    </row>
    <row r="1293" spans="1:16" s="239" customFormat="1" ht="61.2" x14ac:dyDescent="0.7">
      <c r="A1293" s="259">
        <v>1292</v>
      </c>
      <c r="B1293" s="332" t="s">
        <v>16884</v>
      </c>
      <c r="C1293" s="333">
        <v>46301</v>
      </c>
      <c r="D1293" s="262" t="s">
        <v>39</v>
      </c>
      <c r="E1293" s="309" t="s">
        <v>16962</v>
      </c>
      <c r="F1293" s="309"/>
      <c r="G1293" s="281" t="s">
        <v>16672</v>
      </c>
      <c r="H1293" s="262" t="s">
        <v>5508</v>
      </c>
      <c r="I1293" s="305" t="s">
        <v>5989</v>
      </c>
      <c r="J1293" s="305" t="s">
        <v>9844</v>
      </c>
      <c r="K1293" s="309"/>
      <c r="L1293" s="334" t="s">
        <v>1308</v>
      </c>
      <c r="M1293" s="334" t="s">
        <v>12089</v>
      </c>
      <c r="N1293" s="334" t="s">
        <v>1071</v>
      </c>
      <c r="O1293" s="335"/>
      <c r="P1293" s="336"/>
    </row>
    <row r="1294" spans="1:16" s="239" customFormat="1" ht="40.799999999999997" x14ac:dyDescent="0.7">
      <c r="A1294" s="259">
        <v>1293</v>
      </c>
      <c r="B1294" s="332" t="s">
        <v>16885</v>
      </c>
      <c r="C1294" s="333">
        <v>46302</v>
      </c>
      <c r="D1294" s="262" t="s">
        <v>39</v>
      </c>
      <c r="E1294" s="309" t="s">
        <v>16963</v>
      </c>
      <c r="F1294" s="309"/>
      <c r="G1294" s="281" t="s">
        <v>16672</v>
      </c>
      <c r="H1294" s="262" t="s">
        <v>5508</v>
      </c>
      <c r="I1294" s="305" t="s">
        <v>5989</v>
      </c>
      <c r="J1294" s="305" t="s">
        <v>9844</v>
      </c>
      <c r="K1294" s="309"/>
      <c r="L1294" s="334" t="s">
        <v>1308</v>
      </c>
      <c r="M1294" s="334" t="s">
        <v>12089</v>
      </c>
      <c r="N1294" s="334" t="s">
        <v>1071</v>
      </c>
      <c r="O1294" s="335"/>
      <c r="P1294" s="336"/>
    </row>
    <row r="1295" spans="1:16" s="239" customFormat="1" ht="142.80000000000001" x14ac:dyDescent="0.7">
      <c r="A1295" s="259">
        <v>1294</v>
      </c>
      <c r="B1295" s="332" t="s">
        <v>16886</v>
      </c>
      <c r="C1295" s="333">
        <v>46302</v>
      </c>
      <c r="D1295" s="262" t="s">
        <v>39</v>
      </c>
      <c r="E1295" s="309" t="s">
        <v>16964</v>
      </c>
      <c r="F1295" s="309" t="s">
        <v>16965</v>
      </c>
      <c r="G1295" s="281"/>
      <c r="H1295" s="262" t="s">
        <v>5985</v>
      </c>
      <c r="I1295" s="305" t="s">
        <v>5985</v>
      </c>
      <c r="J1295" s="305" t="s">
        <v>12603</v>
      </c>
      <c r="K1295" s="309"/>
      <c r="L1295" s="334" t="s">
        <v>1305</v>
      </c>
      <c r="M1295" s="334" t="s">
        <v>16966</v>
      </c>
      <c r="N1295" s="334" t="s">
        <v>16967</v>
      </c>
      <c r="O1295" s="335"/>
      <c r="P1295" s="336"/>
    </row>
    <row r="1296" spans="1:16" s="239" customFormat="1" ht="40.799999999999997" x14ac:dyDescent="0.7">
      <c r="A1296" s="259">
        <v>1295</v>
      </c>
      <c r="B1296" s="332" t="s">
        <v>16887</v>
      </c>
      <c r="C1296" s="333">
        <v>46302</v>
      </c>
      <c r="D1296" s="262" t="s">
        <v>39</v>
      </c>
      <c r="E1296" s="309" t="s">
        <v>16968</v>
      </c>
      <c r="F1296" s="309"/>
      <c r="G1296" s="281" t="s">
        <v>16672</v>
      </c>
      <c r="H1296" s="262" t="s">
        <v>5508</v>
      </c>
      <c r="I1296" s="305" t="s">
        <v>3200</v>
      </c>
      <c r="J1296" s="305" t="s">
        <v>13323</v>
      </c>
      <c r="K1296" s="309"/>
      <c r="L1296" s="334" t="s">
        <v>1308</v>
      </c>
      <c r="M1296" s="334" t="s">
        <v>10661</v>
      </c>
      <c r="N1296" s="334" t="s">
        <v>10891</v>
      </c>
      <c r="O1296" s="335"/>
      <c r="P1296" s="336"/>
    </row>
    <row r="1297" spans="1:16" s="239" customFormat="1" ht="40.799999999999997" x14ac:dyDescent="0.7">
      <c r="A1297" s="259">
        <v>1296</v>
      </c>
      <c r="B1297" s="332" t="s">
        <v>16888</v>
      </c>
      <c r="C1297" s="333">
        <v>46302</v>
      </c>
      <c r="D1297" s="262" t="s">
        <v>6928</v>
      </c>
      <c r="E1297" s="309" t="s">
        <v>16969</v>
      </c>
      <c r="F1297" s="309"/>
      <c r="G1297" s="281" t="s">
        <v>16672</v>
      </c>
      <c r="H1297" s="262" t="s">
        <v>5508</v>
      </c>
      <c r="I1297" s="305" t="s">
        <v>5989</v>
      </c>
      <c r="J1297" s="305" t="s">
        <v>12614</v>
      </c>
      <c r="K1297" s="309"/>
      <c r="L1297" s="334" t="s">
        <v>1308</v>
      </c>
      <c r="M1297" s="334" t="s">
        <v>10515</v>
      </c>
      <c r="N1297" s="334" t="s">
        <v>13715</v>
      </c>
      <c r="O1297" s="335"/>
      <c r="P1297" s="336"/>
    </row>
    <row r="1298" spans="1:16" s="239" customFormat="1" ht="61.2" x14ac:dyDescent="0.7">
      <c r="A1298" s="259">
        <v>1297</v>
      </c>
      <c r="B1298" s="332" t="s">
        <v>16889</v>
      </c>
      <c r="C1298" s="333">
        <v>46302</v>
      </c>
      <c r="D1298" s="262" t="s">
        <v>39</v>
      </c>
      <c r="E1298" s="309" t="s">
        <v>16970</v>
      </c>
      <c r="F1298" s="309"/>
      <c r="G1298" s="281" t="s">
        <v>16672</v>
      </c>
      <c r="H1298" s="262" t="s">
        <v>5508</v>
      </c>
      <c r="I1298" s="305" t="s">
        <v>5989</v>
      </c>
      <c r="J1298" s="305" t="s">
        <v>9844</v>
      </c>
      <c r="K1298" s="309"/>
      <c r="L1298" s="334" t="s">
        <v>1308</v>
      </c>
      <c r="M1298" s="334" t="s">
        <v>12089</v>
      </c>
      <c r="N1298" s="334" t="s">
        <v>1071</v>
      </c>
      <c r="O1298" s="335"/>
      <c r="P1298" s="336"/>
    </row>
    <row r="1299" spans="1:16" s="239" customFormat="1" ht="40.799999999999997" x14ac:dyDescent="0.7">
      <c r="A1299" s="259">
        <v>1298</v>
      </c>
      <c r="B1299" s="332" t="s">
        <v>16890</v>
      </c>
      <c r="C1299" s="333">
        <v>46302</v>
      </c>
      <c r="D1299" s="262" t="s">
        <v>39</v>
      </c>
      <c r="E1299" s="309" t="s">
        <v>16971</v>
      </c>
      <c r="F1299" s="309"/>
      <c r="G1299" s="281" t="s">
        <v>16672</v>
      </c>
      <c r="H1299" s="262" t="s">
        <v>5508</v>
      </c>
      <c r="I1299" s="305" t="s">
        <v>3200</v>
      </c>
      <c r="J1299" s="305" t="s">
        <v>12612</v>
      </c>
      <c r="K1299" s="309"/>
      <c r="L1299" s="334" t="s">
        <v>1308</v>
      </c>
      <c r="M1299" s="334" t="s">
        <v>10661</v>
      </c>
      <c r="N1299" s="334" t="s">
        <v>10891</v>
      </c>
      <c r="O1299" s="335"/>
      <c r="P1299" s="336"/>
    </row>
  </sheetData>
  <autoFilter ref="A1:P1299" xr:uid="{ECCF20EC-F492-4D30-A34D-2C5D308CCBE6}"/>
  <phoneticPr fontId="9" type="noConversion"/>
  <conditionalFormatting sqref="L1">
    <cfRule type="containsText" dxfId="860" priority="1" operator="containsText" text="closed">
      <formula>NOT(ISERROR(SEARCH("closed",L1)))</formula>
    </cfRule>
    <cfRule type="containsText" dxfId="859" priority="2" operator="containsText" text="open">
      <formula>NOT(ISERROR(SEARCH("open",L1)))</formula>
    </cfRule>
    <cfRule type="containsText" dxfId="858" priority="3" operator="containsText" text="Closed">
      <formula>NOT(ISERROR(SEARCH("Closed",L1)))</formula>
    </cfRule>
    <cfRule type="containsText" dxfId="857"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559"/>
  <sheetViews>
    <sheetView tabSelected="1" zoomScale="70" zoomScaleNormal="70" workbookViewId="0">
      <pane xSplit="6" ySplit="1" topLeftCell="G555" activePane="bottomRight" state="frozen"/>
      <selection pane="topRight" activeCell="G1" sqref="G1"/>
      <selection pane="bottomLeft" activeCell="A2" sqref="A2"/>
      <selection pane="bottomRight" activeCell="D557" sqref="D557"/>
    </sheetView>
  </sheetViews>
  <sheetFormatPr defaultColWidth="8.88671875" defaultRowHeight="20.399999999999999" x14ac:dyDescent="0.7"/>
  <cols>
    <col min="1" max="1" width="6.21875" style="238" customWidth="1"/>
    <col min="2" max="2" width="35.88671875" style="179" customWidth="1"/>
    <col min="3" max="3" width="15.33203125" style="238" bestFit="1" customWidth="1"/>
    <col min="4" max="4" width="16.6640625" style="238" bestFit="1" customWidth="1"/>
    <col min="5" max="5" width="17.77734375" style="258" customWidth="1"/>
    <col min="6" max="6" width="64" style="239" customWidth="1"/>
    <col min="7" max="7" width="88.33203125" style="239" customWidth="1"/>
    <col min="8" max="8" width="22.33203125" style="240" customWidth="1"/>
    <col min="9" max="9" width="21.33203125" style="240" customWidth="1"/>
    <col min="10" max="10" width="29.5546875" style="185" customWidth="1"/>
    <col min="11" max="11" width="14.109375" style="239" hidden="1" customWidth="1"/>
    <col min="12" max="12" width="12.88671875" style="338" customWidth="1"/>
    <col min="13" max="13" width="17.109375" style="338" customWidth="1"/>
    <col min="14" max="14" width="49.77734375" style="185" hidden="1" customWidth="1"/>
    <col min="15" max="15" width="29.5546875" style="258" customWidth="1"/>
    <col min="16" max="16" width="27.88671875" style="258" customWidth="1"/>
    <col min="17" max="17" width="13.6640625" style="152" customWidth="1"/>
    <col min="18" max="18" width="21.21875" style="240" bestFit="1" customWidth="1"/>
    <col min="19" max="19" width="25.77734375" style="240"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36"/>
    <col min="26" max="26" width="13" style="236" bestFit="1" customWidth="1"/>
    <col min="27" max="150" width="8.88671875" style="236"/>
    <col min="151" max="16384" width="8.88671875" style="152"/>
  </cols>
  <sheetData>
    <row r="1" spans="1:26" s="236" customFormat="1" ht="40.799999999999997" x14ac:dyDescent="0.7">
      <c r="A1" s="272" t="s">
        <v>7</v>
      </c>
      <c r="B1" s="272" t="s">
        <v>5</v>
      </c>
      <c r="C1" s="272" t="s">
        <v>3</v>
      </c>
      <c r="D1" s="272" t="s">
        <v>1085</v>
      </c>
      <c r="E1" s="272" t="s">
        <v>0</v>
      </c>
      <c r="F1" s="272" t="s">
        <v>1</v>
      </c>
      <c r="G1" s="272" t="s">
        <v>1090</v>
      </c>
      <c r="H1" s="272" t="s">
        <v>5929</v>
      </c>
      <c r="I1" s="272" t="s">
        <v>5930</v>
      </c>
      <c r="J1" s="272" t="s">
        <v>2602</v>
      </c>
      <c r="K1" s="272" t="s">
        <v>14976</v>
      </c>
      <c r="L1" s="272" t="s">
        <v>4</v>
      </c>
      <c r="M1" s="272" t="s">
        <v>5824</v>
      </c>
      <c r="N1" s="272" t="s">
        <v>14975</v>
      </c>
      <c r="O1" s="272" t="s">
        <v>15139</v>
      </c>
      <c r="P1" s="272" t="s">
        <v>15140</v>
      </c>
      <c r="Q1" s="272" t="s">
        <v>6</v>
      </c>
      <c r="R1" s="272" t="s">
        <v>4135</v>
      </c>
      <c r="S1" s="272" t="s">
        <v>1069</v>
      </c>
      <c r="T1" s="272" t="s">
        <v>1894</v>
      </c>
      <c r="U1" s="272" t="s">
        <v>1895</v>
      </c>
      <c r="V1" s="272"/>
      <c r="W1" s="272" t="s">
        <v>5816</v>
      </c>
      <c r="X1" s="272" t="s">
        <v>5817</v>
      </c>
      <c r="Z1" s="237">
        <f ca="1">TODAY()</f>
        <v>46304</v>
      </c>
    </row>
    <row r="2" spans="1:26" s="236" customFormat="1" ht="81.599999999999994" x14ac:dyDescent="0.7">
      <c r="A2" s="273">
        <v>1</v>
      </c>
      <c r="B2" s="274" t="s">
        <v>12266</v>
      </c>
      <c r="C2" s="275">
        <v>46027</v>
      </c>
      <c r="D2" s="275">
        <v>46024</v>
      </c>
      <c r="E2" s="276" t="s">
        <v>10388</v>
      </c>
      <c r="F2" s="277" t="s">
        <v>12282</v>
      </c>
      <c r="G2" s="277" t="s">
        <v>11884</v>
      </c>
      <c r="H2" s="276" t="s">
        <v>5508</v>
      </c>
      <c r="I2" s="276" t="s">
        <v>7640</v>
      </c>
      <c r="J2" s="278" t="s">
        <v>12614</v>
      </c>
      <c r="K2" s="274" t="s">
        <v>14978</v>
      </c>
      <c r="L2" s="312" t="s">
        <v>1308</v>
      </c>
      <c r="M2" s="313" t="s">
        <v>1308</v>
      </c>
      <c r="N2" s="278"/>
      <c r="O2" s="273"/>
      <c r="P2" s="273" t="s">
        <v>12025</v>
      </c>
      <c r="Q2" s="279"/>
      <c r="R2" s="273" t="s">
        <v>11545</v>
      </c>
      <c r="S2" s="273" t="s">
        <v>8067</v>
      </c>
      <c r="T2" s="277" t="str">
        <f t="shared" ref="T2:T65" ca="1" si="0">DATEDIF(C2,$Z$1,"Y")&amp;" tahun, "&amp;DATEDIF(C2,$Z$1,"YM")&amp;" bulan, "&amp;DATEDIF(C2,$Z$1,"MD")&amp;" hari"</f>
        <v>0 tahun, 9 bulan, 4 hari</v>
      </c>
      <c r="U2" s="273">
        <f ca="1">DATEDIF(C2,Summary!$A$1,"d")</f>
        <v>277</v>
      </c>
      <c r="V2" s="273"/>
      <c r="W2" s="280" t="str" cm="1">
        <f t="array" aca="1" ref="W2" ca="1">_xlfn.IFS(U2&lt;=X2,X2,U2&lt;=X2*2,X2*2,U2&lt;=X2*3,X2*3,U2&gt;X2*3,"&gt;"&amp;X2*3)</f>
        <v>Info</v>
      </c>
      <c r="X2" s="280" t="str" cm="1">
        <f t="array" ref="X2">_xlfn.IFS(M2="Level 1",7,M2="Level 2",14,M2="Level 3","30",M2="Info","Info",M2="Closed","Closed")</f>
        <v>Info</v>
      </c>
    </row>
    <row r="3" spans="1:26" s="236" customFormat="1" ht="61.2" x14ac:dyDescent="0.7">
      <c r="A3" s="273">
        <v>2</v>
      </c>
      <c r="B3" s="274" t="s">
        <v>12267</v>
      </c>
      <c r="C3" s="275">
        <v>46028</v>
      </c>
      <c r="D3" s="275">
        <v>46009</v>
      </c>
      <c r="E3" s="276" t="s">
        <v>39</v>
      </c>
      <c r="F3" s="277" t="s">
        <v>12283</v>
      </c>
      <c r="G3" s="277" t="s">
        <v>12284</v>
      </c>
      <c r="H3" s="276" t="s">
        <v>5508</v>
      </c>
      <c r="I3" s="276" t="s">
        <v>5989</v>
      </c>
      <c r="J3" s="277" t="s">
        <v>12613</v>
      </c>
      <c r="K3" s="274" t="s">
        <v>14977</v>
      </c>
      <c r="L3" s="316" t="s">
        <v>1184</v>
      </c>
      <c r="M3" s="316" t="s">
        <v>1184</v>
      </c>
      <c r="N3" s="277"/>
      <c r="O3" s="273" t="s">
        <v>16096</v>
      </c>
      <c r="P3" s="273" t="s">
        <v>16096</v>
      </c>
      <c r="Q3" s="279"/>
      <c r="R3" s="273" t="s">
        <v>1175</v>
      </c>
      <c r="S3" s="273" t="s">
        <v>7484</v>
      </c>
      <c r="T3" s="277" t="str">
        <f t="shared" ca="1" si="0"/>
        <v>0 tahun, 9 bulan, 3 hari</v>
      </c>
      <c r="U3" s="273">
        <f ca="1">DATEDIF(C3,Summary!$A$1,"d")</f>
        <v>276</v>
      </c>
      <c r="V3" s="273" t="s">
        <v>12620</v>
      </c>
      <c r="W3" s="280" t="str" cm="1">
        <f t="array" aca="1" ref="W3" ca="1">_xlfn.IFS(U3&lt;=X3,X3,U3&lt;=X3*2,X3*2,U3&lt;=X3*3,X3*3,U3&gt;X3*3,"&gt;"&amp;X3*3)</f>
        <v>Closed</v>
      </c>
      <c r="X3" s="280" t="str" cm="1">
        <f t="array" ref="X3">_xlfn.IFS(M3="Level 1",7,M3="Level 2",14,M3="Level 3","30",M3="Info","Info",M3="Closed","Closed")</f>
        <v>Closed</v>
      </c>
    </row>
    <row r="4" spans="1:26" s="236" customFormat="1" ht="40.799999999999997" x14ac:dyDescent="0.7">
      <c r="A4" s="273">
        <v>3</v>
      </c>
      <c r="B4" s="274" t="s">
        <v>12268</v>
      </c>
      <c r="C4" s="275">
        <v>46028</v>
      </c>
      <c r="D4" s="275">
        <v>46008</v>
      </c>
      <c r="E4" s="276" t="s">
        <v>39</v>
      </c>
      <c r="F4" s="277" t="s">
        <v>12285</v>
      </c>
      <c r="G4" s="277" t="s">
        <v>12286</v>
      </c>
      <c r="H4" s="276" t="s">
        <v>5985</v>
      </c>
      <c r="I4" s="276" t="s">
        <v>5985</v>
      </c>
      <c r="J4" s="277" t="s">
        <v>12610</v>
      </c>
      <c r="K4" s="274" t="s">
        <v>14977</v>
      </c>
      <c r="L4" s="316" t="s">
        <v>1184</v>
      </c>
      <c r="M4" s="316" t="s">
        <v>1184</v>
      </c>
      <c r="N4" s="277"/>
      <c r="O4" s="273" t="s">
        <v>12188</v>
      </c>
      <c r="P4" s="273" t="s">
        <v>12188</v>
      </c>
      <c r="Q4" s="279"/>
      <c r="R4" s="273" t="s">
        <v>1080</v>
      </c>
      <c r="S4" s="273" t="s">
        <v>8269</v>
      </c>
      <c r="T4" s="277" t="str">
        <f t="shared" ca="1" si="0"/>
        <v>0 tahun, 9 bulan, 3 hari</v>
      </c>
      <c r="U4" s="273">
        <f ca="1">DATEDIF(C4,Summary!$A$1,"d")</f>
        <v>276</v>
      </c>
      <c r="V4" s="273"/>
      <c r="W4" s="280" t="str" cm="1">
        <f t="array" aca="1" ref="W4" ca="1">_xlfn.IFS(U4&lt;=X4,X4,U4&lt;=X4*2,X4*2,U4&lt;=X4*3,X4*3,U4&gt;X4*3,"&gt;"&amp;X4*3)</f>
        <v>Closed</v>
      </c>
      <c r="X4" s="280" t="str" cm="1">
        <f t="array" ref="X4">_xlfn.IFS(M4="Level 1",7,M4="Level 2",14,M4="Level 3","30",M4="Info","Info",M4="Closed","Closed")</f>
        <v>Closed</v>
      </c>
    </row>
    <row r="5" spans="1:26" s="236" customFormat="1" ht="61.2" x14ac:dyDescent="0.7">
      <c r="A5" s="273">
        <v>4</v>
      </c>
      <c r="B5" s="274" t="s">
        <v>12269</v>
      </c>
      <c r="C5" s="275">
        <v>46028</v>
      </c>
      <c r="D5" s="275">
        <v>46013</v>
      </c>
      <c r="E5" s="276" t="s">
        <v>39</v>
      </c>
      <c r="F5" s="277" t="s">
        <v>12287</v>
      </c>
      <c r="G5" s="277" t="s">
        <v>12288</v>
      </c>
      <c r="H5" s="276" t="s">
        <v>5508</v>
      </c>
      <c r="I5" s="276" t="s">
        <v>5989</v>
      </c>
      <c r="J5" s="277" t="s">
        <v>9844</v>
      </c>
      <c r="K5" s="274" t="s">
        <v>14977</v>
      </c>
      <c r="L5" s="315" t="s">
        <v>1305</v>
      </c>
      <c r="M5" s="315" t="s">
        <v>5814</v>
      </c>
      <c r="N5" s="277"/>
      <c r="O5" s="273"/>
      <c r="P5" s="273"/>
      <c r="Q5" s="279"/>
      <c r="R5" s="273" t="s">
        <v>1175</v>
      </c>
      <c r="S5" s="273" t="s">
        <v>7484</v>
      </c>
      <c r="T5" s="277" t="str">
        <f t="shared" ca="1" si="0"/>
        <v>0 tahun, 9 bulan, 3 hari</v>
      </c>
      <c r="U5" s="273">
        <f ca="1">DATEDIF(C5,Summary!$A$1,"d")</f>
        <v>276</v>
      </c>
      <c r="V5" s="273" t="s">
        <v>12620</v>
      </c>
      <c r="W5" s="280" t="str" cm="1">
        <f t="array" aca="1" ref="W5" ca="1">_xlfn.IFS(U5&lt;=X5,X5,U5&lt;=X5*2,X5*2,U5&lt;=X5*3,X5*3,U5&gt;X5*3,"&gt;"&amp;X5*3)</f>
        <v>&gt;42</v>
      </c>
      <c r="X5" s="280" cm="1">
        <f t="array" ref="X5">_xlfn.IFS(M5="Level 1",7,M5="Level 2",14,M5="Level 3","30",M5="Info","Info",M5="Closed","Closed")</f>
        <v>14</v>
      </c>
    </row>
    <row r="6" spans="1:26" s="236" customFormat="1" ht="40.799999999999997" x14ac:dyDescent="0.7">
      <c r="A6" s="273">
        <v>5</v>
      </c>
      <c r="B6" s="274" t="s">
        <v>12270</v>
      </c>
      <c r="C6" s="275">
        <v>46028</v>
      </c>
      <c r="D6" s="275">
        <v>46013</v>
      </c>
      <c r="E6" s="276" t="s">
        <v>39</v>
      </c>
      <c r="F6" s="277" t="s">
        <v>12289</v>
      </c>
      <c r="G6" s="277" t="s">
        <v>12290</v>
      </c>
      <c r="H6" s="276" t="s">
        <v>5508</v>
      </c>
      <c r="I6" s="276" t="s">
        <v>5989</v>
      </c>
      <c r="J6" s="277" t="s">
        <v>12613</v>
      </c>
      <c r="K6" s="274" t="s">
        <v>14977</v>
      </c>
      <c r="L6" s="315" t="s">
        <v>1305</v>
      </c>
      <c r="M6" s="315" t="s">
        <v>5814</v>
      </c>
      <c r="N6" s="277"/>
      <c r="O6" s="273"/>
      <c r="P6" s="273"/>
      <c r="Q6" s="279"/>
      <c r="R6" s="273" t="s">
        <v>1175</v>
      </c>
      <c r="S6" s="273" t="s">
        <v>7484</v>
      </c>
      <c r="T6" s="277" t="str">
        <f t="shared" ca="1" si="0"/>
        <v>0 tahun, 9 bulan, 3 hari</v>
      </c>
      <c r="U6" s="273">
        <f ca="1">DATEDIF(C6,Summary!$A$1,"d")</f>
        <v>276</v>
      </c>
      <c r="V6" s="273" t="s">
        <v>12620</v>
      </c>
      <c r="W6" s="280" t="str" cm="1">
        <f t="array" aca="1" ref="W6" ca="1">_xlfn.IFS(U6&lt;=X6,X6,U6&lt;=X6*2,X6*2,U6&lt;=X6*3,X6*3,U6&gt;X6*3,"&gt;"&amp;X6*3)</f>
        <v>&gt;42</v>
      </c>
      <c r="X6" s="280" cm="1">
        <f t="array" ref="X6">_xlfn.IFS(M6="Level 1",7,M6="Level 2",14,M6="Level 3","30",M6="Info","Info",M6="Closed","Closed")</f>
        <v>14</v>
      </c>
    </row>
    <row r="7" spans="1:26" s="236" customFormat="1" ht="40.799999999999997" x14ac:dyDescent="0.7">
      <c r="A7" s="273">
        <v>6</v>
      </c>
      <c r="B7" s="274" t="s">
        <v>12271</v>
      </c>
      <c r="C7" s="275">
        <v>46028</v>
      </c>
      <c r="D7" s="275">
        <v>45987</v>
      </c>
      <c r="E7" s="276" t="s">
        <v>39</v>
      </c>
      <c r="F7" s="277" t="s">
        <v>11940</v>
      </c>
      <c r="G7" s="277" t="s">
        <v>12291</v>
      </c>
      <c r="H7" s="276" t="s">
        <v>5508</v>
      </c>
      <c r="I7" s="276" t="s">
        <v>5989</v>
      </c>
      <c r="J7" s="277" t="s">
        <v>12613</v>
      </c>
      <c r="K7" s="274" t="s">
        <v>14977</v>
      </c>
      <c r="L7" s="315" t="s">
        <v>1305</v>
      </c>
      <c r="M7" s="315" t="s">
        <v>5814</v>
      </c>
      <c r="N7" s="277"/>
      <c r="O7" s="273"/>
      <c r="P7" s="273"/>
      <c r="Q7" s="279"/>
      <c r="R7" s="273" t="s">
        <v>1175</v>
      </c>
      <c r="S7" s="273" t="s">
        <v>7484</v>
      </c>
      <c r="T7" s="277" t="str">
        <f t="shared" ca="1" si="0"/>
        <v>0 tahun, 9 bulan, 3 hari</v>
      </c>
      <c r="U7" s="273">
        <f ca="1">DATEDIF(C7,Summary!$A$1,"d")</f>
        <v>276</v>
      </c>
      <c r="V7" s="273" t="s">
        <v>12620</v>
      </c>
      <c r="W7" s="280" t="str" cm="1">
        <f t="array" aca="1" ref="W7" ca="1">_xlfn.IFS(U7&lt;=X7,X7,U7&lt;=X7*2,X7*2,U7&lt;=X7*3,X7*3,U7&gt;X7*3,"&gt;"&amp;X7*3)</f>
        <v>&gt;42</v>
      </c>
      <c r="X7" s="280" cm="1">
        <f t="array" ref="X7">_xlfn.IFS(M7="Level 1",7,M7="Level 2",14,M7="Level 3","30",M7="Info","Info",M7="Closed","Closed")</f>
        <v>14</v>
      </c>
    </row>
    <row r="8" spans="1:26" s="236" customFormat="1" ht="40.799999999999997" x14ac:dyDescent="0.7">
      <c r="A8" s="273">
        <v>7</v>
      </c>
      <c r="B8" s="274" t="s">
        <v>12272</v>
      </c>
      <c r="C8" s="275">
        <v>46028</v>
      </c>
      <c r="D8" s="275"/>
      <c r="E8" s="276" t="s">
        <v>39</v>
      </c>
      <c r="F8" s="277" t="s">
        <v>12292</v>
      </c>
      <c r="G8" s="277"/>
      <c r="H8" s="276" t="s">
        <v>5508</v>
      </c>
      <c r="I8" s="276" t="s">
        <v>5989</v>
      </c>
      <c r="J8" s="277" t="s">
        <v>12613</v>
      </c>
      <c r="K8" s="274" t="s">
        <v>14977</v>
      </c>
      <c r="L8" s="315" t="s">
        <v>1305</v>
      </c>
      <c r="M8" s="315" t="s">
        <v>5814</v>
      </c>
      <c r="N8" s="277"/>
      <c r="O8" s="273"/>
      <c r="P8" s="273"/>
      <c r="Q8" s="279"/>
      <c r="R8" s="273" t="s">
        <v>1175</v>
      </c>
      <c r="S8" s="273" t="s">
        <v>7484</v>
      </c>
      <c r="T8" s="277" t="str">
        <f t="shared" ca="1" si="0"/>
        <v>0 tahun, 9 bulan, 3 hari</v>
      </c>
      <c r="U8" s="273">
        <f ca="1">DATEDIF(C8,Summary!$A$1,"d")</f>
        <v>276</v>
      </c>
      <c r="V8" s="273" t="s">
        <v>12620</v>
      </c>
      <c r="W8" s="280" t="str" cm="1">
        <f t="array" aca="1" ref="W8" ca="1">_xlfn.IFS(U8&lt;=X8,X8,U8&lt;=X8*2,X8*2,U8&lt;=X8*3,X8*3,U8&gt;X8*3,"&gt;"&amp;X8*3)</f>
        <v>&gt;42</v>
      </c>
      <c r="X8" s="280" cm="1">
        <f t="array" ref="X8">_xlfn.IFS(M8="Level 1",7,M8="Level 2",14,M8="Level 3","30",M8="Info","Info",M8="Closed","Closed")</f>
        <v>14</v>
      </c>
    </row>
    <row r="9" spans="1:26" s="236" customFormat="1" ht="61.2" x14ac:dyDescent="0.7">
      <c r="A9" s="273">
        <v>8</v>
      </c>
      <c r="B9" s="274" t="s">
        <v>12273</v>
      </c>
      <c r="C9" s="275">
        <v>46028</v>
      </c>
      <c r="D9" s="275">
        <v>46022</v>
      </c>
      <c r="E9" s="276" t="s">
        <v>39</v>
      </c>
      <c r="F9" s="277" t="s">
        <v>12293</v>
      </c>
      <c r="G9" s="277" t="s">
        <v>12294</v>
      </c>
      <c r="H9" s="276" t="s">
        <v>5508</v>
      </c>
      <c r="I9" s="276" t="s">
        <v>5989</v>
      </c>
      <c r="J9" s="277" t="s">
        <v>12614</v>
      </c>
      <c r="K9" s="274" t="s">
        <v>14978</v>
      </c>
      <c r="L9" s="312" t="s">
        <v>1308</v>
      </c>
      <c r="M9" s="312" t="s">
        <v>1308</v>
      </c>
      <c r="N9" s="277"/>
      <c r="O9" s="273"/>
      <c r="P9" s="273"/>
      <c r="Q9" s="279"/>
      <c r="R9" s="273" t="s">
        <v>11545</v>
      </c>
      <c r="S9" s="273" t="s">
        <v>5604</v>
      </c>
      <c r="T9" s="277" t="str">
        <f t="shared" ca="1" si="0"/>
        <v>0 tahun, 9 bulan, 3 hari</v>
      </c>
      <c r="U9" s="273">
        <f ca="1">DATEDIF(C9,Summary!$A$1,"d")</f>
        <v>276</v>
      </c>
      <c r="V9" s="273"/>
      <c r="W9" s="280" t="str" cm="1">
        <f t="array" aca="1" ref="W9" ca="1">_xlfn.IFS(U9&lt;=X9,X9,U9&lt;=X9*2,X9*2,U9&lt;=X9*3,X9*3,U9&gt;X9*3,"&gt;"&amp;X9*3)</f>
        <v>Info</v>
      </c>
      <c r="X9" s="280" t="str" cm="1">
        <f t="array" ref="X9">_xlfn.IFS(M9="Level 1",7,M9="Level 2",14,M9="Level 3","30",M9="Info","Info",M9="Closed","Closed")</f>
        <v>Info</v>
      </c>
    </row>
    <row r="10" spans="1:26" s="236" customFormat="1" ht="40.799999999999997" x14ac:dyDescent="0.7">
      <c r="A10" s="273">
        <v>9</v>
      </c>
      <c r="B10" s="274" t="s">
        <v>12274</v>
      </c>
      <c r="C10" s="275">
        <v>46028</v>
      </c>
      <c r="D10" s="275">
        <v>46007</v>
      </c>
      <c r="E10" s="276" t="s">
        <v>39</v>
      </c>
      <c r="F10" s="277" t="s">
        <v>12295</v>
      </c>
      <c r="G10" s="277" t="s">
        <v>12296</v>
      </c>
      <c r="H10" s="276" t="s">
        <v>5508</v>
      </c>
      <c r="I10" s="276" t="s">
        <v>5508</v>
      </c>
      <c r="J10" s="277" t="s">
        <v>12601</v>
      </c>
      <c r="K10" s="274" t="s">
        <v>14977</v>
      </c>
      <c r="L10" s="316" t="s">
        <v>1184</v>
      </c>
      <c r="M10" s="316" t="s">
        <v>1184</v>
      </c>
      <c r="N10" s="277"/>
      <c r="O10" s="273" t="s">
        <v>12190</v>
      </c>
      <c r="P10" s="273" t="s">
        <v>12190</v>
      </c>
      <c r="Q10" s="279"/>
      <c r="R10" s="273" t="s">
        <v>1072</v>
      </c>
      <c r="S10" s="273" t="s">
        <v>1191</v>
      </c>
      <c r="T10" s="277" t="str">
        <f t="shared" ca="1" si="0"/>
        <v>0 tahun, 9 bulan, 3 hari</v>
      </c>
      <c r="U10" s="273">
        <f ca="1">DATEDIF(C10,Summary!$A$1,"d")</f>
        <v>276</v>
      </c>
      <c r="V10" s="273"/>
      <c r="W10" s="280" t="str" cm="1">
        <f t="array" aca="1" ref="W10" ca="1">_xlfn.IFS(U10&lt;=X10,X10,U10&lt;=X10*2,X10*2,U10&lt;=X10*3,X10*3,U10&gt;X10*3,"&gt;"&amp;X10*3)</f>
        <v>Closed</v>
      </c>
      <c r="X10" s="280" t="str" cm="1">
        <f t="array" ref="X10">_xlfn.IFS(M10="Level 1",7,M10="Level 2",14,M10="Level 3","30",M10="Info","Info",M10="Closed","Closed")</f>
        <v>Closed</v>
      </c>
    </row>
    <row r="11" spans="1:26" s="236" customFormat="1" ht="61.2" x14ac:dyDescent="0.7">
      <c r="A11" s="273">
        <v>10</v>
      </c>
      <c r="B11" s="274" t="s">
        <v>12275</v>
      </c>
      <c r="C11" s="275">
        <v>46028</v>
      </c>
      <c r="D11" s="275">
        <v>46022</v>
      </c>
      <c r="E11" s="276" t="s">
        <v>39</v>
      </c>
      <c r="F11" s="277" t="s">
        <v>12297</v>
      </c>
      <c r="G11" s="277" t="s">
        <v>12298</v>
      </c>
      <c r="H11" s="276" t="s">
        <v>5508</v>
      </c>
      <c r="I11" s="276" t="s">
        <v>5508</v>
      </c>
      <c r="J11" s="277" t="s">
        <v>12601</v>
      </c>
      <c r="K11" s="274" t="s">
        <v>14978</v>
      </c>
      <c r="L11" s="312" t="s">
        <v>1308</v>
      </c>
      <c r="M11" s="312" t="s">
        <v>1308</v>
      </c>
      <c r="N11" s="277"/>
      <c r="O11" s="273"/>
      <c r="P11" s="273"/>
      <c r="Q11" s="279"/>
      <c r="R11" s="273" t="s">
        <v>1080</v>
      </c>
      <c r="S11" s="273" t="s">
        <v>8269</v>
      </c>
      <c r="T11" s="277" t="str">
        <f t="shared" ca="1" si="0"/>
        <v>0 tahun, 9 bulan, 3 hari</v>
      </c>
      <c r="U11" s="273">
        <f ca="1">DATEDIF(C11,Summary!$A$1,"d")</f>
        <v>276</v>
      </c>
      <c r="V11" s="273"/>
      <c r="W11" s="280" t="str" cm="1">
        <f t="array" aca="1" ref="W11" ca="1">_xlfn.IFS(U11&lt;=X11,X11,U11&lt;=X11*2,X11*2,U11&lt;=X11*3,X11*3,U11&gt;X11*3,"&gt;"&amp;X11*3)</f>
        <v>Info</v>
      </c>
      <c r="X11" s="280" t="str" cm="1">
        <f t="array" ref="X11">_xlfn.IFS(M11="Level 1",7,M11="Level 2",14,M11="Level 3","30",M11="Info","Info",M11="Closed","Closed")</f>
        <v>Info</v>
      </c>
    </row>
    <row r="12" spans="1:26" s="236" customFormat="1" ht="40.799999999999997" x14ac:dyDescent="0.7">
      <c r="A12" s="273">
        <v>11</v>
      </c>
      <c r="B12" s="274" t="s">
        <v>12276</v>
      </c>
      <c r="C12" s="275">
        <v>46028</v>
      </c>
      <c r="D12" s="275">
        <v>46007</v>
      </c>
      <c r="E12" s="276" t="s">
        <v>39</v>
      </c>
      <c r="F12" s="277" t="s">
        <v>12299</v>
      </c>
      <c r="G12" s="277" t="s">
        <v>12300</v>
      </c>
      <c r="H12" s="276" t="s">
        <v>5508</v>
      </c>
      <c r="I12" s="276" t="s">
        <v>5989</v>
      </c>
      <c r="J12" s="277" t="s">
        <v>9844</v>
      </c>
      <c r="K12" s="274" t="s">
        <v>14978</v>
      </c>
      <c r="L12" s="312" t="s">
        <v>1308</v>
      </c>
      <c r="M12" s="312" t="s">
        <v>1308</v>
      </c>
      <c r="N12" s="277"/>
      <c r="O12" s="273"/>
      <c r="P12" s="273"/>
      <c r="Q12" s="279"/>
      <c r="R12" s="273" t="s">
        <v>10720</v>
      </c>
      <c r="S12" s="273" t="s">
        <v>9788</v>
      </c>
      <c r="T12" s="277" t="str">
        <f t="shared" ca="1" si="0"/>
        <v>0 tahun, 9 bulan, 3 hari</v>
      </c>
      <c r="U12" s="273">
        <f ca="1">DATEDIF(C12,Summary!$A$1,"d")</f>
        <v>276</v>
      </c>
      <c r="V12" s="273"/>
      <c r="W12" s="280" t="str" cm="1">
        <f t="array" aca="1" ref="W12" ca="1">_xlfn.IFS(U12&lt;=X12,X12,U12&lt;=X12*2,X12*2,U12&lt;=X12*3,X12*3,U12&gt;X12*3,"&gt;"&amp;X12*3)</f>
        <v>Info</v>
      </c>
      <c r="X12" s="280" t="str" cm="1">
        <f t="array" ref="X12">_xlfn.IFS(M12="Level 1",7,M12="Level 2",14,M12="Level 3","30",M12="Info","Info",M12="Closed","Closed")</f>
        <v>Info</v>
      </c>
    </row>
    <row r="13" spans="1:26" s="236" customFormat="1" x14ac:dyDescent="0.7">
      <c r="A13" s="273">
        <v>12</v>
      </c>
      <c r="B13" s="274" t="s">
        <v>12277</v>
      </c>
      <c r="C13" s="275">
        <v>46029</v>
      </c>
      <c r="D13" s="275">
        <v>46028</v>
      </c>
      <c r="E13" s="276" t="s">
        <v>794</v>
      </c>
      <c r="F13" s="277" t="s">
        <v>12301</v>
      </c>
      <c r="G13" s="277" t="s">
        <v>12302</v>
      </c>
      <c r="H13" s="276" t="s">
        <v>5508</v>
      </c>
      <c r="I13" s="276" t="s">
        <v>5989</v>
      </c>
      <c r="J13" s="277" t="s">
        <v>9844</v>
      </c>
      <c r="K13" s="274" t="s">
        <v>14977</v>
      </c>
      <c r="L13" s="316" t="s">
        <v>1184</v>
      </c>
      <c r="M13" s="316" t="s">
        <v>1184</v>
      </c>
      <c r="N13" s="277"/>
      <c r="O13" s="273" t="s">
        <v>16734</v>
      </c>
      <c r="P13" s="273" t="s">
        <v>17062</v>
      </c>
      <c r="Q13" s="279"/>
      <c r="R13" s="273" t="s">
        <v>10720</v>
      </c>
      <c r="S13" s="273" t="s">
        <v>9788</v>
      </c>
      <c r="T13" s="277" t="str">
        <f t="shared" ca="1" si="0"/>
        <v>0 tahun, 9 bulan, 2 hari</v>
      </c>
      <c r="U13" s="273">
        <f ca="1">DATEDIF(C13,Summary!$A$1,"d")</f>
        <v>275</v>
      </c>
      <c r="V13" s="273" t="s">
        <v>12620</v>
      </c>
      <c r="W13" s="280" t="str" cm="1">
        <f t="array" aca="1" ref="W13" ca="1">_xlfn.IFS(U13&lt;=X13,X13,U13&lt;=X13*2,X13*2,U13&lt;=X13*3,X13*3,U13&gt;X13*3,"&gt;"&amp;X13*3)</f>
        <v>Closed</v>
      </c>
      <c r="X13" s="280" t="str" cm="1">
        <f t="array" ref="X13">_xlfn.IFS(M13="Level 1",7,M13="Level 2",14,M13="Level 3","30",M13="Info","Info",M13="Closed","Closed")</f>
        <v>Closed</v>
      </c>
    </row>
    <row r="14" spans="1:26" s="236" customFormat="1" ht="40.799999999999997" x14ac:dyDescent="0.7">
      <c r="A14" s="273">
        <v>13</v>
      </c>
      <c r="B14" s="274" t="s">
        <v>12278</v>
      </c>
      <c r="C14" s="275">
        <v>46031</v>
      </c>
      <c r="D14" s="275">
        <v>46022</v>
      </c>
      <c r="E14" s="276" t="s">
        <v>39</v>
      </c>
      <c r="F14" s="277" t="s">
        <v>12303</v>
      </c>
      <c r="G14" s="277" t="s">
        <v>12304</v>
      </c>
      <c r="H14" s="276" t="s">
        <v>5508</v>
      </c>
      <c r="I14" s="276" t="s">
        <v>3200</v>
      </c>
      <c r="J14" s="277" t="s">
        <v>12613</v>
      </c>
      <c r="K14" s="274" t="s">
        <v>14977</v>
      </c>
      <c r="L14" s="316" t="s">
        <v>1184</v>
      </c>
      <c r="M14" s="316" t="s">
        <v>1184</v>
      </c>
      <c r="N14" s="277"/>
      <c r="O14" s="273" t="s">
        <v>12354</v>
      </c>
      <c r="P14" s="273" t="s">
        <v>12354</v>
      </c>
      <c r="Q14" s="279"/>
      <c r="R14" s="273" t="s">
        <v>10661</v>
      </c>
      <c r="S14" s="273" t="s">
        <v>10891</v>
      </c>
      <c r="T14" s="277" t="str">
        <f t="shared" ca="1" si="0"/>
        <v>0 tahun, 9 bulan, 0 hari</v>
      </c>
      <c r="U14" s="273">
        <f ca="1">DATEDIF(C14,Summary!$A$1,"d")</f>
        <v>273</v>
      </c>
      <c r="V14" s="273"/>
      <c r="W14" s="280" t="str" cm="1">
        <f t="array" aca="1" ref="W14" ca="1">_xlfn.IFS(U14&lt;=X14,X14,U14&lt;=X14*2,X14*2,U14&lt;=X14*3,X14*3,U14&gt;X14*3,"&gt;"&amp;X14*3)</f>
        <v>Closed</v>
      </c>
      <c r="X14" s="280" t="str" cm="1">
        <f t="array" ref="X14">_xlfn.IFS(M14="Level 1",7,M14="Level 2",14,M14="Level 3","30",M14="Info","Info",M14="Closed","Closed")</f>
        <v>Closed</v>
      </c>
    </row>
    <row r="15" spans="1:26" s="236" customFormat="1" ht="61.2" x14ac:dyDescent="0.7">
      <c r="A15" s="273">
        <v>14</v>
      </c>
      <c r="B15" s="274" t="s">
        <v>12279</v>
      </c>
      <c r="C15" s="275">
        <v>46031</v>
      </c>
      <c r="D15" s="275">
        <v>46008</v>
      </c>
      <c r="E15" s="276" t="s">
        <v>39</v>
      </c>
      <c r="F15" s="277" t="s">
        <v>11026</v>
      </c>
      <c r="G15" s="277" t="s">
        <v>12305</v>
      </c>
      <c r="H15" s="276" t="s">
        <v>5508</v>
      </c>
      <c r="I15" s="276" t="s">
        <v>5989</v>
      </c>
      <c r="J15" s="277" t="s">
        <v>12614</v>
      </c>
      <c r="K15" s="274" t="s">
        <v>14978</v>
      </c>
      <c r="L15" s="312" t="s">
        <v>1308</v>
      </c>
      <c r="M15" s="312" t="s">
        <v>1308</v>
      </c>
      <c r="N15" s="277"/>
      <c r="O15" s="273"/>
      <c r="P15" s="273"/>
      <c r="Q15" s="279"/>
      <c r="R15" s="273" t="s">
        <v>13714</v>
      </c>
      <c r="S15" s="273" t="s">
        <v>12307</v>
      </c>
      <c r="T15" s="277" t="str">
        <f t="shared" ca="1" si="0"/>
        <v>0 tahun, 9 bulan, 0 hari</v>
      </c>
      <c r="U15" s="273">
        <f ca="1">DATEDIF(C15,Summary!$A$1,"d")</f>
        <v>273</v>
      </c>
      <c r="V15" s="273"/>
      <c r="W15" s="280" t="str" cm="1">
        <f t="array" aca="1" ref="W15" ca="1">_xlfn.IFS(U15&lt;=X15,X15,U15&lt;=X15*2,X15*2,U15&lt;=X15*3,X15*3,U15&gt;X15*3,"&gt;"&amp;X15*3)</f>
        <v>Info</v>
      </c>
      <c r="X15" s="280" t="str" cm="1">
        <f t="array" ref="X15">_xlfn.IFS(M15="Level 1",7,M15="Level 2",14,M15="Level 3","30",M15="Info","Info",M15="Closed","Closed")</f>
        <v>Info</v>
      </c>
    </row>
    <row r="16" spans="1:26" s="236" customFormat="1" ht="40.799999999999997" x14ac:dyDescent="0.7">
      <c r="A16" s="273">
        <v>15</v>
      </c>
      <c r="B16" s="274" t="s">
        <v>12280</v>
      </c>
      <c r="C16" s="275">
        <v>46031</v>
      </c>
      <c r="D16" s="275">
        <v>46007</v>
      </c>
      <c r="E16" s="276" t="s">
        <v>39</v>
      </c>
      <c r="F16" s="277" t="s">
        <v>12308</v>
      </c>
      <c r="G16" s="277" t="s">
        <v>12309</v>
      </c>
      <c r="H16" s="276" t="s">
        <v>1079</v>
      </c>
      <c r="I16" s="276" t="s">
        <v>7397</v>
      </c>
      <c r="J16" s="277" t="s">
        <v>12609</v>
      </c>
      <c r="K16" s="274" t="s">
        <v>14977</v>
      </c>
      <c r="L16" s="316" t="s">
        <v>1184</v>
      </c>
      <c r="M16" s="316" t="s">
        <v>1184</v>
      </c>
      <c r="N16" s="277"/>
      <c r="O16" s="273" t="s">
        <v>12181</v>
      </c>
      <c r="P16" s="273" t="s">
        <v>12181</v>
      </c>
      <c r="Q16" s="279"/>
      <c r="R16" s="273" t="s">
        <v>1080</v>
      </c>
      <c r="S16" s="273" t="s">
        <v>8269</v>
      </c>
      <c r="T16" s="277" t="str">
        <f t="shared" ca="1" si="0"/>
        <v>0 tahun, 9 bulan, 0 hari</v>
      </c>
      <c r="U16" s="273">
        <f ca="1">DATEDIF(C16,Summary!$A$1,"d")</f>
        <v>273</v>
      </c>
      <c r="V16" s="273"/>
      <c r="W16" s="280" t="str" cm="1">
        <f t="array" aca="1" ref="W16" ca="1">_xlfn.IFS(U16&lt;=X16,X16,U16&lt;=X16*2,X16*2,U16&lt;=X16*3,X16*3,U16&gt;X16*3,"&gt;"&amp;X16*3)</f>
        <v>Closed</v>
      </c>
      <c r="X16" s="280" t="str" cm="1">
        <f t="array" ref="X16">_xlfn.IFS(M16="Level 1",7,M16="Level 2",14,M16="Level 3","30",M16="Info","Info",M16="Closed","Closed")</f>
        <v>Closed</v>
      </c>
    </row>
    <row r="17" spans="1:24" s="236" customFormat="1" ht="40.799999999999997" x14ac:dyDescent="0.7">
      <c r="A17" s="273">
        <v>16</v>
      </c>
      <c r="B17" s="274" t="s">
        <v>12281</v>
      </c>
      <c r="C17" s="275">
        <v>46035</v>
      </c>
      <c r="D17" s="275">
        <v>46024</v>
      </c>
      <c r="E17" s="276" t="s">
        <v>39</v>
      </c>
      <c r="F17" s="277" t="s">
        <v>12310</v>
      </c>
      <c r="G17" s="277" t="s">
        <v>12311</v>
      </c>
      <c r="H17" s="276" t="s">
        <v>5508</v>
      </c>
      <c r="I17" s="276" t="s">
        <v>5989</v>
      </c>
      <c r="J17" s="277" t="s">
        <v>12613</v>
      </c>
      <c r="K17" s="274" t="s">
        <v>14977</v>
      </c>
      <c r="L17" s="315" t="s">
        <v>1305</v>
      </c>
      <c r="M17" s="315" t="s">
        <v>5814</v>
      </c>
      <c r="N17" s="277"/>
      <c r="O17" s="273"/>
      <c r="P17" s="273"/>
      <c r="Q17" s="279"/>
      <c r="R17" s="273" t="s">
        <v>1175</v>
      </c>
      <c r="S17" s="273" t="s">
        <v>7484</v>
      </c>
      <c r="T17" s="277" t="str">
        <f t="shared" ca="1" si="0"/>
        <v>0 tahun, 8 bulan, 26 hari</v>
      </c>
      <c r="U17" s="273">
        <f ca="1">DATEDIF(C17,Summary!$A$1,"d")</f>
        <v>269</v>
      </c>
      <c r="V17" s="273" t="s">
        <v>12620</v>
      </c>
      <c r="W17" s="280" t="str" cm="1">
        <f t="array" aca="1" ref="W17" ca="1">_xlfn.IFS(U17&lt;=X17,X17,U17&lt;=X17*2,X17*2,U17&lt;=X17*3,X17*3,U17&gt;X17*3,"&gt;"&amp;X17*3)</f>
        <v>&gt;42</v>
      </c>
      <c r="X17" s="280" cm="1">
        <f t="array" ref="X17">_xlfn.IFS(M17="Level 1",7,M17="Level 2",14,M17="Level 3","30",M17="Info","Info",M17="Closed","Closed")</f>
        <v>14</v>
      </c>
    </row>
    <row r="18" spans="1:24" s="236" customFormat="1" ht="40.799999999999997" x14ac:dyDescent="0.7">
      <c r="A18" s="273">
        <v>17</v>
      </c>
      <c r="B18" s="274" t="s">
        <v>12323</v>
      </c>
      <c r="C18" s="275">
        <v>46041</v>
      </c>
      <c r="D18" s="275">
        <v>46037</v>
      </c>
      <c r="E18" s="276" t="s">
        <v>10388</v>
      </c>
      <c r="F18" s="277" t="s">
        <v>12244</v>
      </c>
      <c r="G18" s="277" t="s">
        <v>12140</v>
      </c>
      <c r="H18" s="276" t="s">
        <v>5508</v>
      </c>
      <c r="I18" s="276" t="s">
        <v>5990</v>
      </c>
      <c r="J18" s="277" t="s">
        <v>12614</v>
      </c>
      <c r="K18" s="274" t="s">
        <v>14978</v>
      </c>
      <c r="L18" s="312" t="s">
        <v>1308</v>
      </c>
      <c r="M18" s="312" t="s">
        <v>1308</v>
      </c>
      <c r="N18" s="277"/>
      <c r="O18" s="273"/>
      <c r="P18" s="273" t="s">
        <v>12184</v>
      </c>
      <c r="Q18" s="279"/>
      <c r="R18" s="273" t="s">
        <v>11545</v>
      </c>
      <c r="S18" s="273" t="s">
        <v>5481</v>
      </c>
      <c r="T18" s="277" t="str">
        <f t="shared" ca="1" si="0"/>
        <v>0 tahun, 8 bulan, 20 hari</v>
      </c>
      <c r="U18" s="273">
        <f ca="1">DATEDIF(C18,Summary!$A$1,"d")</f>
        <v>263</v>
      </c>
      <c r="V18" s="273"/>
      <c r="W18" s="280" t="str" cm="1">
        <f t="array" aca="1" ref="W18" ca="1">_xlfn.IFS(U18&lt;=X18,X18,U18&lt;=X18*2,X18*2,U18&lt;=X18*3,X18*3,U18&gt;X18*3,"&gt;"&amp;X18*3)</f>
        <v>Info</v>
      </c>
      <c r="X18" s="280" t="str" cm="1">
        <f t="array" ref="X18">_xlfn.IFS(M18="Level 1",7,M18="Level 2",14,M18="Level 3","30",M18="Info","Info",M18="Closed","Closed")</f>
        <v>Info</v>
      </c>
    </row>
    <row r="19" spans="1:24" s="236" customFormat="1" ht="40.799999999999997" x14ac:dyDescent="0.7">
      <c r="A19" s="273">
        <v>18</v>
      </c>
      <c r="B19" s="274" t="s">
        <v>12324</v>
      </c>
      <c r="C19" s="275">
        <v>46049</v>
      </c>
      <c r="D19" s="275">
        <v>46044</v>
      </c>
      <c r="E19" s="276" t="s">
        <v>10015</v>
      </c>
      <c r="F19" s="277" t="s">
        <v>12330</v>
      </c>
      <c r="G19" s="277" t="s">
        <v>12331</v>
      </c>
      <c r="H19" s="276" t="s">
        <v>5508</v>
      </c>
      <c r="I19" s="276" t="s">
        <v>5508</v>
      </c>
      <c r="J19" s="277" t="s">
        <v>12613</v>
      </c>
      <c r="K19" s="274" t="s">
        <v>14978</v>
      </c>
      <c r="L19" s="312" t="s">
        <v>1308</v>
      </c>
      <c r="M19" s="312" t="s">
        <v>1308</v>
      </c>
      <c r="N19" s="277"/>
      <c r="O19" s="273"/>
      <c r="P19" s="273"/>
      <c r="Q19" s="279"/>
      <c r="R19" s="273" t="s">
        <v>10300</v>
      </c>
      <c r="S19" s="273" t="s">
        <v>1071</v>
      </c>
      <c r="T19" s="277" t="str">
        <f t="shared" ca="1" si="0"/>
        <v>0 tahun, 8 bulan, 12 hari</v>
      </c>
      <c r="U19" s="273">
        <f ca="1">DATEDIF(C19,Summary!$A$1,"d")</f>
        <v>255</v>
      </c>
      <c r="V19" s="273"/>
      <c r="W19" s="280" t="str" cm="1">
        <f t="array" aca="1" ref="W19" ca="1">_xlfn.IFS(U19&lt;=X19,X19,U19&lt;=X19*2,X19*2,U19&lt;=X19*3,X19*3,U19&gt;X19*3,"&gt;"&amp;X19*3)</f>
        <v>Info</v>
      </c>
      <c r="X19" s="280" t="str" cm="1">
        <f t="array" ref="X19">_xlfn.IFS(M19="Level 1",7,M19="Level 2",14,M19="Level 3","30",M19="Info","Info",M19="Closed","Closed")</f>
        <v>Info</v>
      </c>
    </row>
    <row r="20" spans="1:24" s="236" customFormat="1" ht="81.599999999999994" x14ac:dyDescent="0.7">
      <c r="A20" s="273">
        <v>19</v>
      </c>
      <c r="B20" s="274" t="s">
        <v>12325</v>
      </c>
      <c r="C20" s="275">
        <v>46048</v>
      </c>
      <c r="D20" s="275">
        <v>46014</v>
      </c>
      <c r="E20" s="276" t="s">
        <v>10388</v>
      </c>
      <c r="F20" s="277" t="s">
        <v>12332</v>
      </c>
      <c r="G20" s="277" t="s">
        <v>12140</v>
      </c>
      <c r="H20" s="276" t="s">
        <v>5508</v>
      </c>
      <c r="I20" s="276" t="s">
        <v>5990</v>
      </c>
      <c r="J20" s="277" t="s">
        <v>12614</v>
      </c>
      <c r="K20" s="274" t="s">
        <v>14978</v>
      </c>
      <c r="L20" s="312" t="s">
        <v>1308</v>
      </c>
      <c r="M20" s="312" t="s">
        <v>1308</v>
      </c>
      <c r="N20" s="277"/>
      <c r="O20" s="273"/>
      <c r="P20" s="273" t="s">
        <v>12344</v>
      </c>
      <c r="Q20" s="279"/>
      <c r="R20" s="273" t="s">
        <v>11545</v>
      </c>
      <c r="S20" s="273" t="s">
        <v>5481</v>
      </c>
      <c r="T20" s="277" t="str">
        <f t="shared" ca="1" si="0"/>
        <v>0 tahun, 8 bulan, 13 hari</v>
      </c>
      <c r="U20" s="273">
        <f ca="1">DATEDIF(C20,Summary!$A$1,"d")</f>
        <v>256</v>
      </c>
      <c r="V20" s="273"/>
      <c r="W20" s="280" t="str" cm="1">
        <f t="array" aca="1" ref="W20" ca="1">_xlfn.IFS(U20&lt;=X20,X20,U20&lt;=X20*2,X20*2,U20&lt;=X20*3,X20*3,U20&gt;X20*3,"&gt;"&amp;X20*3)</f>
        <v>Info</v>
      </c>
      <c r="X20" s="280" t="str" cm="1">
        <f t="array" ref="X20">_xlfn.IFS(M20="Level 1",7,M20="Level 2",14,M20="Level 3","30",M20="Info","Info",M20="Closed","Closed")</f>
        <v>Info</v>
      </c>
    </row>
    <row r="21" spans="1:24" s="236" customFormat="1" ht="40.799999999999997" x14ac:dyDescent="0.7">
      <c r="A21" s="273">
        <v>20</v>
      </c>
      <c r="B21" s="274" t="s">
        <v>12326</v>
      </c>
      <c r="C21" s="275">
        <v>46049</v>
      </c>
      <c r="D21" s="275">
        <v>46035</v>
      </c>
      <c r="E21" s="276" t="s">
        <v>39</v>
      </c>
      <c r="F21" s="277" t="s">
        <v>12333</v>
      </c>
      <c r="G21" s="277" t="s">
        <v>12311</v>
      </c>
      <c r="H21" s="276" t="s">
        <v>5508</v>
      </c>
      <c r="I21" s="276" t="s">
        <v>5989</v>
      </c>
      <c r="J21" s="277" t="s">
        <v>12613</v>
      </c>
      <c r="K21" s="274" t="s">
        <v>14977</v>
      </c>
      <c r="L21" s="316" t="s">
        <v>1184</v>
      </c>
      <c r="M21" s="316" t="s">
        <v>1184</v>
      </c>
      <c r="N21" s="277"/>
      <c r="O21" s="273" t="s">
        <v>15492</v>
      </c>
      <c r="P21" s="273" t="s">
        <v>15492</v>
      </c>
      <c r="Q21" s="279"/>
      <c r="R21" s="273" t="s">
        <v>1175</v>
      </c>
      <c r="S21" s="273" t="s">
        <v>7484</v>
      </c>
      <c r="T21" s="277" t="str">
        <f t="shared" ca="1" si="0"/>
        <v>0 tahun, 8 bulan, 12 hari</v>
      </c>
      <c r="U21" s="273">
        <f ca="1">DATEDIF(C21,Summary!$A$1,"d")</f>
        <v>255</v>
      </c>
      <c r="V21" s="273" t="s">
        <v>12620</v>
      </c>
      <c r="W21" s="280" t="str" cm="1">
        <f t="array" aca="1" ref="W21" ca="1">_xlfn.IFS(U21&lt;=X21,X21,U21&lt;=X21*2,X21*2,U21&lt;=X21*3,X21*3,U21&gt;X21*3,"&gt;"&amp;X21*3)</f>
        <v>Closed</v>
      </c>
      <c r="X21" s="280" t="str" cm="1">
        <f t="array" ref="X21">_xlfn.IFS(M21="Level 1",7,M21="Level 2",14,M21="Level 3","30",M21="Info","Info",M21="Closed","Closed")</f>
        <v>Closed</v>
      </c>
    </row>
    <row r="22" spans="1:24" s="236" customFormat="1" ht="40.799999999999997" x14ac:dyDescent="0.7">
      <c r="A22" s="273">
        <v>21</v>
      </c>
      <c r="B22" s="274" t="s">
        <v>12327</v>
      </c>
      <c r="C22" s="275">
        <v>46049</v>
      </c>
      <c r="D22" s="275">
        <v>46030</v>
      </c>
      <c r="E22" s="276" t="s">
        <v>39</v>
      </c>
      <c r="F22" s="277" t="s">
        <v>12334</v>
      </c>
      <c r="G22" s="277" t="s">
        <v>12335</v>
      </c>
      <c r="H22" s="276" t="s">
        <v>5508</v>
      </c>
      <c r="I22" s="276" t="s">
        <v>5989</v>
      </c>
      <c r="J22" s="277" t="s">
        <v>12614</v>
      </c>
      <c r="K22" s="274" t="s">
        <v>14977</v>
      </c>
      <c r="L22" s="315" t="s">
        <v>1305</v>
      </c>
      <c r="M22" s="315" t="s">
        <v>5814</v>
      </c>
      <c r="N22" s="277"/>
      <c r="O22" s="273"/>
      <c r="P22" s="273"/>
      <c r="Q22" s="279"/>
      <c r="R22" s="273" t="s">
        <v>1170</v>
      </c>
      <c r="S22" s="273" t="s">
        <v>13443</v>
      </c>
      <c r="T22" s="277" t="str">
        <f t="shared" ca="1" si="0"/>
        <v>0 tahun, 8 bulan, 12 hari</v>
      </c>
      <c r="U22" s="273">
        <f ca="1">DATEDIF(C22,Summary!$A$1,"d")</f>
        <v>255</v>
      </c>
      <c r="V22" s="273" t="s">
        <v>12620</v>
      </c>
      <c r="W22" s="280" t="str" cm="1">
        <f t="array" aca="1" ref="W22" ca="1">_xlfn.IFS(U22&lt;=X22,X22,U22&lt;=X22*2,X22*2,U22&lt;=X22*3,X22*3,U22&gt;X22*3,"&gt;"&amp;X22*3)</f>
        <v>&gt;42</v>
      </c>
      <c r="X22" s="280" cm="1">
        <f t="array" ref="X22">_xlfn.IFS(M22="Level 1",7,M22="Level 2",14,M22="Level 3","30",M22="Info","Info",M22="Closed","Closed")</f>
        <v>14</v>
      </c>
    </row>
    <row r="23" spans="1:24" s="236" customFormat="1" ht="40.799999999999997" x14ac:dyDescent="0.7">
      <c r="A23" s="273">
        <v>22</v>
      </c>
      <c r="B23" s="274" t="s">
        <v>12328</v>
      </c>
      <c r="C23" s="275">
        <v>46049</v>
      </c>
      <c r="D23" s="275">
        <v>46022</v>
      </c>
      <c r="E23" s="276" t="s">
        <v>39</v>
      </c>
      <c r="F23" s="277" t="s">
        <v>12336</v>
      </c>
      <c r="G23" s="277" t="s">
        <v>12337</v>
      </c>
      <c r="H23" s="276" t="s">
        <v>5508</v>
      </c>
      <c r="I23" s="276" t="s">
        <v>5508</v>
      </c>
      <c r="J23" s="277" t="s">
        <v>1088</v>
      </c>
      <c r="K23" s="274" t="s">
        <v>14977</v>
      </c>
      <c r="L23" s="316" t="s">
        <v>1184</v>
      </c>
      <c r="M23" s="316" t="s">
        <v>1184</v>
      </c>
      <c r="N23" s="277"/>
      <c r="O23" s="273" t="s">
        <v>12536</v>
      </c>
      <c r="P23" s="273" t="s">
        <v>12536</v>
      </c>
      <c r="Q23" s="279"/>
      <c r="R23" s="273" t="s">
        <v>1088</v>
      </c>
      <c r="S23" s="273" t="s">
        <v>1089</v>
      </c>
      <c r="T23" s="277" t="str">
        <f t="shared" ca="1" si="0"/>
        <v>0 tahun, 8 bulan, 12 hari</v>
      </c>
      <c r="U23" s="273">
        <f ca="1">DATEDIF(C23,Summary!$A$1,"d")</f>
        <v>255</v>
      </c>
      <c r="V23" s="273"/>
      <c r="W23" s="280" t="str" cm="1">
        <f t="array" aca="1" ref="W23" ca="1">_xlfn.IFS(U23&lt;=X23,X23,U23&lt;=X23*2,X23*2,U23&lt;=X23*3,X23*3,U23&gt;X23*3,"&gt;"&amp;X23*3)</f>
        <v>Closed</v>
      </c>
      <c r="X23" s="280" t="str" cm="1">
        <f t="array" ref="X23">_xlfn.IFS(M23="Level 1",7,M23="Level 2",14,M23="Level 3","30",M23="Info","Info",M23="Closed","Closed")</f>
        <v>Closed</v>
      </c>
    </row>
    <row r="24" spans="1:24" s="236" customFormat="1" ht="40.799999999999997" x14ac:dyDescent="0.7">
      <c r="A24" s="273">
        <v>23</v>
      </c>
      <c r="B24" s="274" t="s">
        <v>12329</v>
      </c>
      <c r="C24" s="275">
        <v>46049</v>
      </c>
      <c r="D24" s="275">
        <v>46021</v>
      </c>
      <c r="E24" s="276" t="s">
        <v>39</v>
      </c>
      <c r="F24" s="277" t="s">
        <v>12338</v>
      </c>
      <c r="G24" s="277" t="s">
        <v>12339</v>
      </c>
      <c r="H24" s="276" t="s">
        <v>5508</v>
      </c>
      <c r="I24" s="276" t="s">
        <v>5989</v>
      </c>
      <c r="J24" s="277" t="s">
        <v>9844</v>
      </c>
      <c r="K24" s="274" t="s">
        <v>14977</v>
      </c>
      <c r="L24" s="316" t="s">
        <v>1184</v>
      </c>
      <c r="M24" s="316" t="s">
        <v>1184</v>
      </c>
      <c r="N24" s="277"/>
      <c r="O24" s="273" t="s">
        <v>12670</v>
      </c>
      <c r="P24" s="273" t="s">
        <v>12670</v>
      </c>
      <c r="Q24" s="310"/>
      <c r="R24" s="273" t="s">
        <v>10720</v>
      </c>
      <c r="S24" s="273" t="s">
        <v>9788</v>
      </c>
      <c r="T24" s="277" t="str">
        <f t="shared" ca="1" si="0"/>
        <v>0 tahun, 8 bulan, 12 hari</v>
      </c>
      <c r="U24" s="273">
        <f ca="1">DATEDIF(C24,Summary!$A$1,"d")</f>
        <v>255</v>
      </c>
      <c r="V24" s="273" t="s">
        <v>12620</v>
      </c>
      <c r="W24" s="280" t="str" cm="1">
        <f t="array" aca="1" ref="W24" ca="1">_xlfn.IFS(U24&lt;=X24,X24,U24&lt;=X24*2,X24*2,U24&lt;=X24*3,X24*3,U24&gt;X24*3,"&gt;"&amp;X24*3)</f>
        <v>Closed</v>
      </c>
      <c r="X24" s="280" t="str" cm="1">
        <f t="array" ref="X24">_xlfn.IFS(M24="Level 1",7,M24="Level 2",14,M24="Level 3","30",M24="Info","Info",M24="Closed","Closed")</f>
        <v>Closed</v>
      </c>
    </row>
    <row r="25" spans="1:24" s="236" customFormat="1" ht="61.2" x14ac:dyDescent="0.7">
      <c r="A25" s="273">
        <v>24</v>
      </c>
      <c r="B25" s="274" t="s">
        <v>12390</v>
      </c>
      <c r="C25" s="275">
        <v>46050</v>
      </c>
      <c r="D25" s="275">
        <v>46034</v>
      </c>
      <c r="E25" s="276" t="s">
        <v>12421</v>
      </c>
      <c r="F25" s="277" t="s">
        <v>12422</v>
      </c>
      <c r="G25" s="277" t="s">
        <v>12423</v>
      </c>
      <c r="H25" s="276" t="s">
        <v>5508</v>
      </c>
      <c r="I25" s="276" t="s">
        <v>5989</v>
      </c>
      <c r="J25" s="277" t="s">
        <v>12604</v>
      </c>
      <c r="K25" s="274" t="s">
        <v>14978</v>
      </c>
      <c r="L25" s="312" t="s">
        <v>1308</v>
      </c>
      <c r="M25" s="312" t="s">
        <v>1308</v>
      </c>
      <c r="N25" s="277"/>
      <c r="O25" s="273"/>
      <c r="P25" s="273"/>
      <c r="Q25" s="279"/>
      <c r="R25" s="273" t="s">
        <v>1170</v>
      </c>
      <c r="S25" s="273" t="s">
        <v>1171</v>
      </c>
      <c r="T25" s="277" t="str">
        <f t="shared" ca="1" si="0"/>
        <v>0 tahun, 8 bulan, 11 hari</v>
      </c>
      <c r="U25" s="273">
        <f ca="1">DATEDIF(C25,Summary!$A$1,"d")</f>
        <v>254</v>
      </c>
      <c r="V25" s="273"/>
      <c r="W25" s="280" t="str" cm="1">
        <f t="array" aca="1" ref="W25" ca="1">_xlfn.IFS(U25&lt;=X25,X25,U25&lt;=X25*2,X25*2,U25&lt;=X25*3,X25*3,U25&gt;X25*3,"&gt;"&amp;X25*3)</f>
        <v>Info</v>
      </c>
      <c r="X25" s="280" t="str" cm="1">
        <f t="array" ref="X25">_xlfn.IFS(M25="Level 1",7,M25="Level 2",14,M25="Level 3","30",M25="Info","Info",M25="Closed","Closed")</f>
        <v>Info</v>
      </c>
    </row>
    <row r="26" spans="1:24" s="236" customFormat="1" ht="61.2" x14ac:dyDescent="0.7">
      <c r="A26" s="273">
        <v>25</v>
      </c>
      <c r="B26" s="274" t="s">
        <v>12391</v>
      </c>
      <c r="C26" s="275">
        <v>46052</v>
      </c>
      <c r="D26" s="275"/>
      <c r="E26" s="276" t="s">
        <v>10388</v>
      </c>
      <c r="F26" s="277" t="s">
        <v>12424</v>
      </c>
      <c r="G26" s="277" t="s">
        <v>12425</v>
      </c>
      <c r="H26" s="276" t="s">
        <v>5508</v>
      </c>
      <c r="I26" s="276" t="s">
        <v>5508</v>
      </c>
      <c r="J26" s="277" t="s">
        <v>12603</v>
      </c>
      <c r="K26" s="274" t="s">
        <v>14978</v>
      </c>
      <c r="L26" s="312" t="s">
        <v>1308</v>
      </c>
      <c r="M26" s="312" t="s">
        <v>1308</v>
      </c>
      <c r="N26" s="277"/>
      <c r="O26" s="273"/>
      <c r="P26" s="273"/>
      <c r="Q26" s="279"/>
      <c r="R26" s="273" t="s">
        <v>1080</v>
      </c>
      <c r="S26" s="273" t="s">
        <v>8269</v>
      </c>
      <c r="T26" s="277" t="str">
        <f t="shared" ca="1" si="0"/>
        <v>0 tahun, 8 bulan, 9 hari</v>
      </c>
      <c r="U26" s="273">
        <f ca="1">DATEDIF(C26,Summary!$A$1,"d")</f>
        <v>252</v>
      </c>
      <c r="V26" s="273"/>
      <c r="W26" s="280" t="str" cm="1">
        <f t="array" aca="1" ref="W26" ca="1">_xlfn.IFS(U26&lt;=X26,X26,U26&lt;=X26*2,X26*2,U26&lt;=X26*3,X26*3,U26&gt;X26*3,"&gt;"&amp;X26*3)</f>
        <v>Info</v>
      </c>
      <c r="X26" s="280" t="str" cm="1">
        <f t="array" ref="X26">_xlfn.IFS(M26="Level 1",7,M26="Level 2",14,M26="Level 3","30",M26="Info","Info",M26="Closed","Closed")</f>
        <v>Info</v>
      </c>
    </row>
    <row r="27" spans="1:24" s="236" customFormat="1" ht="81.599999999999994" x14ac:dyDescent="0.7">
      <c r="A27" s="273">
        <v>26</v>
      </c>
      <c r="B27" s="274" t="s">
        <v>12392</v>
      </c>
      <c r="C27" s="275">
        <v>46052</v>
      </c>
      <c r="D27" s="275">
        <v>46048</v>
      </c>
      <c r="E27" s="276" t="s">
        <v>10388</v>
      </c>
      <c r="F27" s="277" t="s">
        <v>12426</v>
      </c>
      <c r="G27" s="277" t="s">
        <v>12140</v>
      </c>
      <c r="H27" s="276" t="s">
        <v>5508</v>
      </c>
      <c r="I27" s="276" t="s">
        <v>3191</v>
      </c>
      <c r="J27" s="277" t="s">
        <v>12614</v>
      </c>
      <c r="K27" s="274" t="s">
        <v>14978</v>
      </c>
      <c r="L27" s="312" t="s">
        <v>1308</v>
      </c>
      <c r="M27" s="312" t="s">
        <v>1308</v>
      </c>
      <c r="N27" s="277"/>
      <c r="O27" s="273"/>
      <c r="P27" s="273" t="s">
        <v>12349</v>
      </c>
      <c r="Q27" s="279"/>
      <c r="R27" s="273" t="s">
        <v>11545</v>
      </c>
      <c r="S27" s="273" t="s">
        <v>11722</v>
      </c>
      <c r="T27" s="277" t="str">
        <f t="shared" ca="1" si="0"/>
        <v>0 tahun, 8 bulan, 9 hari</v>
      </c>
      <c r="U27" s="273">
        <f ca="1">DATEDIF(C27,Summary!$A$1,"d")</f>
        <v>252</v>
      </c>
      <c r="V27" s="273"/>
      <c r="W27" s="280" t="str" cm="1">
        <f t="array" aca="1" ref="W27" ca="1">_xlfn.IFS(U27&lt;=X27,X27,U27&lt;=X27*2,X27*2,U27&lt;=X27*3,X27*3,U27&gt;X27*3,"&gt;"&amp;X27*3)</f>
        <v>Info</v>
      </c>
      <c r="X27" s="280" t="str" cm="1">
        <f t="array" ref="X27">_xlfn.IFS(M27="Level 1",7,M27="Level 2",14,M27="Level 3","30",M27="Info","Info",M27="Closed","Closed")</f>
        <v>Info</v>
      </c>
    </row>
    <row r="28" spans="1:24" s="236" customFormat="1" ht="40.799999999999997" x14ac:dyDescent="0.7">
      <c r="A28" s="273">
        <v>27</v>
      </c>
      <c r="B28" s="274" t="s">
        <v>12393</v>
      </c>
      <c r="C28" s="275">
        <v>46055</v>
      </c>
      <c r="D28" s="275">
        <v>46044</v>
      </c>
      <c r="E28" s="276" t="s">
        <v>39</v>
      </c>
      <c r="F28" s="277" t="s">
        <v>12283</v>
      </c>
      <c r="G28" s="277" t="s">
        <v>12427</v>
      </c>
      <c r="H28" s="276" t="s">
        <v>5508</v>
      </c>
      <c r="I28" s="276" t="s">
        <v>5989</v>
      </c>
      <c r="J28" s="277" t="s">
        <v>12613</v>
      </c>
      <c r="K28" s="274" t="s">
        <v>14977</v>
      </c>
      <c r="L28" s="311" t="s">
        <v>1184</v>
      </c>
      <c r="M28" s="311" t="s">
        <v>1184</v>
      </c>
      <c r="N28" s="277"/>
      <c r="O28" s="273"/>
      <c r="P28" s="273"/>
      <c r="Q28" s="279"/>
      <c r="R28" s="273" t="s">
        <v>1175</v>
      </c>
      <c r="S28" s="273" t="s">
        <v>7484</v>
      </c>
      <c r="T28" s="277" t="str">
        <f t="shared" ca="1" si="0"/>
        <v>0 tahun, 8 bulan, 7 hari</v>
      </c>
      <c r="U28" s="273">
        <f ca="1">DATEDIF(C28,Summary!$A$1,"d")</f>
        <v>249</v>
      </c>
      <c r="V28" s="273" t="s">
        <v>12620</v>
      </c>
      <c r="W28" s="280" t="str" cm="1">
        <f t="array" aca="1" ref="W28" ca="1">_xlfn.IFS(U28&lt;=X28,X28,U28&lt;=X28*2,X28*2,U28&lt;=X28*3,X28*3,U28&gt;X28*3,"&gt;"&amp;X28*3)</f>
        <v>Closed</v>
      </c>
      <c r="X28" s="280" t="str" cm="1">
        <f t="array" ref="X28">_xlfn.IFS(M28="Level 1",7,M28="Level 2",14,M28="Level 3","30",M28="Info","Info",M28="Closed","Closed")</f>
        <v>Closed</v>
      </c>
    </row>
    <row r="29" spans="1:24" s="236" customFormat="1" ht="61.2" x14ac:dyDescent="0.7">
      <c r="A29" s="273">
        <v>28</v>
      </c>
      <c r="B29" s="274" t="s">
        <v>12394</v>
      </c>
      <c r="C29" s="275">
        <v>46055</v>
      </c>
      <c r="D29" s="275">
        <v>46045</v>
      </c>
      <c r="E29" s="276" t="s">
        <v>39</v>
      </c>
      <c r="F29" s="277" t="s">
        <v>12428</v>
      </c>
      <c r="G29" s="277" t="s">
        <v>12429</v>
      </c>
      <c r="H29" s="276" t="s">
        <v>5985</v>
      </c>
      <c r="I29" s="276" t="s">
        <v>5985</v>
      </c>
      <c r="J29" s="277" t="s">
        <v>12621</v>
      </c>
      <c r="K29" s="274" t="s">
        <v>14977</v>
      </c>
      <c r="L29" s="311" t="s">
        <v>1184</v>
      </c>
      <c r="M29" s="311" t="s">
        <v>1184</v>
      </c>
      <c r="N29" s="277"/>
      <c r="O29" s="273"/>
      <c r="P29" s="273"/>
      <c r="Q29" s="279"/>
      <c r="R29" s="273" t="s">
        <v>1072</v>
      </c>
      <c r="S29" s="273" t="s">
        <v>1191</v>
      </c>
      <c r="T29" s="277" t="str">
        <f t="shared" ca="1" si="0"/>
        <v>0 tahun, 8 bulan, 7 hari</v>
      </c>
      <c r="U29" s="273">
        <f ca="1">DATEDIF(C29,Summary!$A$1,"d")</f>
        <v>249</v>
      </c>
      <c r="V29" s="273" t="s">
        <v>12620</v>
      </c>
      <c r="W29" s="280" t="str" cm="1">
        <f t="array" aca="1" ref="W29" ca="1">_xlfn.IFS(U29&lt;=X29,X29,U29&lt;=X29*2,X29*2,U29&lt;=X29*3,X29*3,U29&gt;X29*3,"&gt;"&amp;X29*3)</f>
        <v>Closed</v>
      </c>
      <c r="X29" s="280" t="str" cm="1">
        <f t="array" ref="X29">_xlfn.IFS(M29="Level 1",7,M29="Level 2",14,M29="Level 3","30",M29="Info","Info",M29="Closed","Closed")</f>
        <v>Closed</v>
      </c>
    </row>
    <row r="30" spans="1:24" s="236" customFormat="1" ht="40.799999999999997" x14ac:dyDescent="0.7">
      <c r="A30" s="273">
        <v>29</v>
      </c>
      <c r="B30" s="274" t="s">
        <v>12395</v>
      </c>
      <c r="C30" s="275">
        <v>46055</v>
      </c>
      <c r="D30" s="275">
        <v>46043</v>
      </c>
      <c r="E30" s="276" t="s">
        <v>39</v>
      </c>
      <c r="F30" s="277" t="s">
        <v>12430</v>
      </c>
      <c r="G30" s="277" t="s">
        <v>12431</v>
      </c>
      <c r="H30" s="276" t="s">
        <v>5508</v>
      </c>
      <c r="I30" s="276" t="s">
        <v>5989</v>
      </c>
      <c r="J30" s="277" t="s">
        <v>12613</v>
      </c>
      <c r="K30" s="274" t="s">
        <v>14977</v>
      </c>
      <c r="L30" s="315" t="s">
        <v>1308</v>
      </c>
      <c r="M30" s="315" t="s">
        <v>1308</v>
      </c>
      <c r="N30" s="277"/>
      <c r="O30" s="273"/>
      <c r="P30" s="273"/>
      <c r="Q30" s="279"/>
      <c r="R30" s="273" t="s">
        <v>1175</v>
      </c>
      <c r="S30" s="273" t="s">
        <v>7484</v>
      </c>
      <c r="T30" s="277" t="str">
        <f t="shared" ca="1" si="0"/>
        <v>0 tahun, 8 bulan, 7 hari</v>
      </c>
      <c r="U30" s="273">
        <f ca="1">DATEDIF(C30,Summary!$A$1,"d")</f>
        <v>249</v>
      </c>
      <c r="V30" s="273" t="s">
        <v>12620</v>
      </c>
      <c r="W30" s="280" t="str" cm="1">
        <f t="array" aca="1" ref="W30" ca="1">_xlfn.IFS(U30&lt;=X30,X30,U30&lt;=X30*2,X30*2,U30&lt;=X30*3,X30*3,U30&gt;X30*3,"&gt;"&amp;X30*3)</f>
        <v>Info</v>
      </c>
      <c r="X30" s="280" t="str" cm="1">
        <f t="array" ref="X30">_xlfn.IFS(M30="Level 1",7,M30="Level 2",14,M30="Level 3","30",M30="Info","Info",M30="Closed","Closed")</f>
        <v>Info</v>
      </c>
    </row>
    <row r="31" spans="1:24" s="236" customFormat="1" ht="40.799999999999997" x14ac:dyDescent="0.7">
      <c r="A31" s="273">
        <v>30</v>
      </c>
      <c r="B31" s="274" t="s">
        <v>12396</v>
      </c>
      <c r="C31" s="275">
        <v>46055</v>
      </c>
      <c r="D31" s="275">
        <v>46044</v>
      </c>
      <c r="E31" s="276" t="s">
        <v>39</v>
      </c>
      <c r="F31" s="277" t="s">
        <v>12432</v>
      </c>
      <c r="G31" s="277" t="s">
        <v>12433</v>
      </c>
      <c r="H31" s="276" t="s">
        <v>5508</v>
      </c>
      <c r="I31" s="276" t="s">
        <v>5989</v>
      </c>
      <c r="J31" s="277" t="s">
        <v>12613</v>
      </c>
      <c r="K31" s="274" t="s">
        <v>14977</v>
      </c>
      <c r="L31" s="315" t="s">
        <v>1308</v>
      </c>
      <c r="M31" s="315" t="s">
        <v>1308</v>
      </c>
      <c r="N31" s="277"/>
      <c r="O31" s="273"/>
      <c r="P31" s="273"/>
      <c r="Q31" s="279"/>
      <c r="R31" s="273" t="s">
        <v>1175</v>
      </c>
      <c r="S31" s="273" t="s">
        <v>7484</v>
      </c>
      <c r="T31" s="277" t="str">
        <f t="shared" ca="1" si="0"/>
        <v>0 tahun, 8 bulan, 7 hari</v>
      </c>
      <c r="U31" s="273">
        <f ca="1">DATEDIF(C31,Summary!$A$1,"d")</f>
        <v>249</v>
      </c>
      <c r="V31" s="273" t="s">
        <v>12620</v>
      </c>
      <c r="W31" s="280" t="str" cm="1">
        <f t="array" aca="1" ref="W31" ca="1">_xlfn.IFS(U31&lt;=X31,X31,U31&lt;=X31*2,X31*2,U31&lt;=X31*3,X31*3,U31&gt;X31*3,"&gt;"&amp;X31*3)</f>
        <v>Info</v>
      </c>
      <c r="X31" s="280" t="str" cm="1">
        <f t="array" ref="X31">_xlfn.IFS(M31="Level 1",7,M31="Level 2",14,M31="Level 3","30",M31="Info","Info",M31="Closed","Closed")</f>
        <v>Info</v>
      </c>
    </row>
    <row r="32" spans="1:24" s="236" customFormat="1" ht="40.799999999999997" x14ac:dyDescent="0.7">
      <c r="A32" s="273">
        <v>31</v>
      </c>
      <c r="B32" s="274" t="s">
        <v>12397</v>
      </c>
      <c r="C32" s="275">
        <v>46055</v>
      </c>
      <c r="D32" s="275">
        <v>46045</v>
      </c>
      <c r="E32" s="276" t="s">
        <v>39</v>
      </c>
      <c r="F32" s="277" t="s">
        <v>12434</v>
      </c>
      <c r="G32" s="277" t="s">
        <v>12435</v>
      </c>
      <c r="H32" s="276" t="s">
        <v>5508</v>
      </c>
      <c r="I32" s="276" t="s">
        <v>5989</v>
      </c>
      <c r="J32" s="277" t="s">
        <v>12613</v>
      </c>
      <c r="K32" s="274" t="s">
        <v>14977</v>
      </c>
      <c r="L32" s="316" t="s">
        <v>1184</v>
      </c>
      <c r="M32" s="316" t="s">
        <v>1184</v>
      </c>
      <c r="N32" s="277"/>
      <c r="O32" s="273" t="s">
        <v>15492</v>
      </c>
      <c r="P32" s="273" t="s">
        <v>15492</v>
      </c>
      <c r="Q32" s="279"/>
      <c r="R32" s="273" t="s">
        <v>1175</v>
      </c>
      <c r="S32" s="273" t="s">
        <v>7484</v>
      </c>
      <c r="T32" s="277" t="str">
        <f t="shared" ca="1" si="0"/>
        <v>0 tahun, 8 bulan, 7 hari</v>
      </c>
      <c r="U32" s="273">
        <f ca="1">DATEDIF(C32,Summary!$A$1,"d")</f>
        <v>249</v>
      </c>
      <c r="V32" s="273" t="s">
        <v>12620</v>
      </c>
      <c r="W32" s="280" t="str" cm="1">
        <f t="array" aca="1" ref="W32" ca="1">_xlfn.IFS(U32&lt;=X32,X32,U32&lt;=X32*2,X32*2,U32&lt;=X32*3,X32*3,U32&gt;X32*3,"&gt;"&amp;X32*3)</f>
        <v>Closed</v>
      </c>
      <c r="X32" s="280" t="str" cm="1">
        <f t="array" ref="X32">_xlfn.IFS(M32="Level 1",7,M32="Level 2",14,M32="Level 3","30",M32="Info","Info",M32="Closed","Closed")</f>
        <v>Closed</v>
      </c>
    </row>
    <row r="33" spans="1:24" s="236" customFormat="1" ht="40.799999999999997" x14ac:dyDescent="0.7">
      <c r="A33" s="273">
        <v>32</v>
      </c>
      <c r="B33" s="274" t="s">
        <v>12398</v>
      </c>
      <c r="C33" s="275">
        <v>46055</v>
      </c>
      <c r="D33" s="275">
        <v>46045</v>
      </c>
      <c r="E33" s="276" t="s">
        <v>39</v>
      </c>
      <c r="F33" s="277" t="s">
        <v>12436</v>
      </c>
      <c r="G33" s="277" t="s">
        <v>12437</v>
      </c>
      <c r="H33" s="276" t="s">
        <v>5508</v>
      </c>
      <c r="I33" s="276" t="s">
        <v>5989</v>
      </c>
      <c r="J33" s="277" t="s">
        <v>12613</v>
      </c>
      <c r="K33" s="274" t="s">
        <v>14977</v>
      </c>
      <c r="L33" s="315" t="s">
        <v>1305</v>
      </c>
      <c r="M33" s="315" t="s">
        <v>5814</v>
      </c>
      <c r="N33" s="277"/>
      <c r="O33" s="273"/>
      <c r="P33" s="273"/>
      <c r="Q33" s="279"/>
      <c r="R33" s="273" t="s">
        <v>1175</v>
      </c>
      <c r="S33" s="273" t="s">
        <v>7484</v>
      </c>
      <c r="T33" s="277" t="str">
        <f t="shared" ca="1" si="0"/>
        <v>0 tahun, 8 bulan, 7 hari</v>
      </c>
      <c r="U33" s="273">
        <f ca="1">DATEDIF(C33,Summary!$A$1,"d")</f>
        <v>249</v>
      </c>
      <c r="V33" s="273" t="s">
        <v>12620</v>
      </c>
      <c r="W33" s="280" t="str" cm="1">
        <f t="array" aca="1" ref="W33" ca="1">_xlfn.IFS(U33&lt;=X33,X33,U33&lt;=X33*2,X33*2,U33&lt;=X33*3,X33*3,U33&gt;X33*3,"&gt;"&amp;X33*3)</f>
        <v>&gt;42</v>
      </c>
      <c r="X33" s="280" cm="1">
        <f t="array" ref="X33">_xlfn.IFS(M33="Level 1",7,M33="Level 2",14,M33="Level 3","30",M33="Info","Info",M33="Closed","Closed")</f>
        <v>14</v>
      </c>
    </row>
    <row r="34" spans="1:24" s="236" customFormat="1" ht="40.799999999999997" x14ac:dyDescent="0.7">
      <c r="A34" s="273">
        <v>33</v>
      </c>
      <c r="B34" s="274" t="s">
        <v>12399</v>
      </c>
      <c r="C34" s="275">
        <v>46055</v>
      </c>
      <c r="D34" s="275">
        <v>46079</v>
      </c>
      <c r="E34" s="276" t="s">
        <v>39</v>
      </c>
      <c r="F34" s="277" t="s">
        <v>12438</v>
      </c>
      <c r="G34" s="277" t="s">
        <v>12437</v>
      </c>
      <c r="H34" s="276" t="s">
        <v>5508</v>
      </c>
      <c r="I34" s="276" t="s">
        <v>5989</v>
      </c>
      <c r="J34" s="277" t="s">
        <v>12613</v>
      </c>
      <c r="K34" s="274" t="s">
        <v>14977</v>
      </c>
      <c r="L34" s="316" t="s">
        <v>1184</v>
      </c>
      <c r="M34" s="316" t="s">
        <v>1184</v>
      </c>
      <c r="N34" s="277"/>
      <c r="O34" s="273" t="s">
        <v>15492</v>
      </c>
      <c r="P34" s="273" t="s">
        <v>15492</v>
      </c>
      <c r="Q34" s="279"/>
      <c r="R34" s="273" t="s">
        <v>1175</v>
      </c>
      <c r="S34" s="273" t="s">
        <v>7484</v>
      </c>
      <c r="T34" s="277" t="str">
        <f t="shared" ca="1" si="0"/>
        <v>0 tahun, 8 bulan, 7 hari</v>
      </c>
      <c r="U34" s="273">
        <f ca="1">DATEDIF(C34,Summary!$A$1,"d")</f>
        <v>249</v>
      </c>
      <c r="V34" s="273" t="s">
        <v>12620</v>
      </c>
      <c r="W34" s="280" t="str" cm="1">
        <f t="array" aca="1" ref="W34" ca="1">_xlfn.IFS(U34&lt;=X34,X34,U34&lt;=X34*2,X34*2,U34&lt;=X34*3,X34*3,U34&gt;X34*3,"&gt;"&amp;X34*3)</f>
        <v>Closed</v>
      </c>
      <c r="X34" s="280" t="str" cm="1">
        <f t="array" ref="X34">_xlfn.IFS(M34="Level 1",7,M34="Level 2",14,M34="Level 3","30",M34="Info","Info",M34="Closed","Closed")</f>
        <v>Closed</v>
      </c>
    </row>
    <row r="35" spans="1:24" s="236" customFormat="1" ht="61.2" x14ac:dyDescent="0.7">
      <c r="A35" s="273">
        <v>34</v>
      </c>
      <c r="B35" s="274" t="s">
        <v>12400</v>
      </c>
      <c r="C35" s="275">
        <v>46055</v>
      </c>
      <c r="D35" s="275">
        <v>46048</v>
      </c>
      <c r="E35" s="276" t="s">
        <v>39</v>
      </c>
      <c r="F35" s="277" t="s">
        <v>12439</v>
      </c>
      <c r="G35" s="277" t="s">
        <v>12437</v>
      </c>
      <c r="H35" s="276" t="s">
        <v>5508</v>
      </c>
      <c r="I35" s="276" t="s">
        <v>5989</v>
      </c>
      <c r="J35" s="277" t="s">
        <v>12613</v>
      </c>
      <c r="K35" s="274" t="s">
        <v>14977</v>
      </c>
      <c r="L35" s="315" t="s">
        <v>1305</v>
      </c>
      <c r="M35" s="315" t="s">
        <v>5814</v>
      </c>
      <c r="N35" s="277"/>
      <c r="O35" s="273"/>
      <c r="P35" s="273"/>
      <c r="Q35" s="279"/>
      <c r="R35" s="273" t="s">
        <v>1175</v>
      </c>
      <c r="S35" s="273" t="s">
        <v>7484</v>
      </c>
      <c r="T35" s="277" t="str">
        <f t="shared" ca="1" si="0"/>
        <v>0 tahun, 8 bulan, 7 hari</v>
      </c>
      <c r="U35" s="273">
        <f ca="1">DATEDIF(C35,Summary!$A$1,"d")</f>
        <v>249</v>
      </c>
      <c r="V35" s="273" t="s">
        <v>12620</v>
      </c>
      <c r="W35" s="280" t="str" cm="1">
        <f t="array" aca="1" ref="W35" ca="1">_xlfn.IFS(U35&lt;=X35,X35,U35&lt;=X35*2,X35*2,U35&lt;=X35*3,X35*3,U35&gt;X35*3,"&gt;"&amp;X35*3)</f>
        <v>&gt;42</v>
      </c>
      <c r="X35" s="280" cm="1">
        <f t="array" ref="X35">_xlfn.IFS(M35="Level 1",7,M35="Level 2",14,M35="Level 3","30",M35="Info","Info",M35="Closed","Closed")</f>
        <v>14</v>
      </c>
    </row>
    <row r="36" spans="1:24" s="236" customFormat="1" ht="40.799999999999997" x14ac:dyDescent="0.7">
      <c r="A36" s="273">
        <v>35</v>
      </c>
      <c r="B36" s="274" t="s">
        <v>12401</v>
      </c>
      <c r="C36" s="275">
        <v>46055</v>
      </c>
      <c r="D36" s="275">
        <v>46041</v>
      </c>
      <c r="E36" s="276" t="s">
        <v>39</v>
      </c>
      <c r="F36" s="277" t="s">
        <v>12440</v>
      </c>
      <c r="G36" s="277" t="s">
        <v>12441</v>
      </c>
      <c r="H36" s="276" t="s">
        <v>1079</v>
      </c>
      <c r="I36" s="276" t="s">
        <v>3199</v>
      </c>
      <c r="J36" s="277" t="s">
        <v>1088</v>
      </c>
      <c r="K36" s="274" t="s">
        <v>14977</v>
      </c>
      <c r="L36" s="316" t="s">
        <v>1184</v>
      </c>
      <c r="M36" s="316" t="s">
        <v>1184</v>
      </c>
      <c r="N36" s="277"/>
      <c r="O36" s="273" t="s">
        <v>12502</v>
      </c>
      <c r="P36" s="273" t="s">
        <v>12502</v>
      </c>
      <c r="Q36" s="279"/>
      <c r="R36" s="273" t="s">
        <v>1088</v>
      </c>
      <c r="S36" s="273" t="s">
        <v>1089</v>
      </c>
      <c r="T36" s="277" t="str">
        <f t="shared" ca="1" si="0"/>
        <v>0 tahun, 8 bulan, 7 hari</v>
      </c>
      <c r="U36" s="273">
        <f ca="1">DATEDIF(C36,Summary!$A$1,"d")</f>
        <v>249</v>
      </c>
      <c r="V36" s="273"/>
      <c r="W36" s="280" t="str" cm="1">
        <f t="array" aca="1" ref="W36" ca="1">_xlfn.IFS(U36&lt;=X36,X36,U36&lt;=X36*2,X36*2,U36&lt;=X36*3,X36*3,U36&gt;X36*3,"&gt;"&amp;X36*3)</f>
        <v>Closed</v>
      </c>
      <c r="X36" s="280" t="str" cm="1">
        <f t="array" ref="X36">_xlfn.IFS(M36="Level 1",7,M36="Level 2",14,M36="Level 3","30",M36="Info","Info",M36="Closed","Closed")</f>
        <v>Closed</v>
      </c>
    </row>
    <row r="37" spans="1:24" s="236" customFormat="1" ht="61.2" x14ac:dyDescent="0.7">
      <c r="A37" s="273">
        <v>36</v>
      </c>
      <c r="B37" s="274" t="s">
        <v>12402</v>
      </c>
      <c r="C37" s="275">
        <v>46055</v>
      </c>
      <c r="D37" s="275">
        <v>46041</v>
      </c>
      <c r="E37" s="276" t="s">
        <v>39</v>
      </c>
      <c r="F37" s="277" t="s">
        <v>12442</v>
      </c>
      <c r="G37" s="277" t="s">
        <v>12443</v>
      </c>
      <c r="H37" s="276" t="s">
        <v>1079</v>
      </c>
      <c r="I37" s="276" t="s">
        <v>3199</v>
      </c>
      <c r="J37" s="277" t="s">
        <v>12608</v>
      </c>
      <c r="K37" s="274" t="s">
        <v>14977</v>
      </c>
      <c r="L37" s="316" t="s">
        <v>1184</v>
      </c>
      <c r="M37" s="316" t="s">
        <v>1184</v>
      </c>
      <c r="N37" s="277"/>
      <c r="O37" s="276" t="s">
        <v>12523</v>
      </c>
      <c r="P37" s="276" t="s">
        <v>12523</v>
      </c>
      <c r="Q37" s="279"/>
      <c r="R37" s="273" t="s">
        <v>1079</v>
      </c>
      <c r="S37" s="273" t="s">
        <v>2490</v>
      </c>
      <c r="T37" s="277" t="str">
        <f t="shared" ca="1" si="0"/>
        <v>0 tahun, 8 bulan, 7 hari</v>
      </c>
      <c r="U37" s="273">
        <f ca="1">DATEDIF(C37,Summary!$A$1,"d")</f>
        <v>249</v>
      </c>
      <c r="V37" s="273"/>
      <c r="W37" s="280" t="str" cm="1">
        <f t="array" aca="1" ref="W37" ca="1">_xlfn.IFS(U37&lt;=X37,X37,U37&lt;=X37*2,X37*2,U37&lt;=X37*3,X37*3,U37&gt;X37*3,"&gt;"&amp;X37*3)</f>
        <v>Closed</v>
      </c>
      <c r="X37" s="280" t="str" cm="1">
        <f t="array" ref="X37">_xlfn.IFS(M37="Level 1",7,M37="Level 2",14,M37="Level 3","30",M37="Info","Info",M37="Closed","Closed")</f>
        <v>Closed</v>
      </c>
    </row>
    <row r="38" spans="1:24" s="236" customFormat="1" ht="61.2" x14ac:dyDescent="0.7">
      <c r="A38" s="273">
        <v>37</v>
      </c>
      <c r="B38" s="274" t="s">
        <v>12403</v>
      </c>
      <c r="C38" s="275">
        <v>46055</v>
      </c>
      <c r="D38" s="275">
        <v>46030</v>
      </c>
      <c r="E38" s="276" t="s">
        <v>39</v>
      </c>
      <c r="F38" s="277" t="s">
        <v>12444</v>
      </c>
      <c r="G38" s="277" t="s">
        <v>12445</v>
      </c>
      <c r="H38" s="276" t="s">
        <v>5508</v>
      </c>
      <c r="I38" s="276" t="s">
        <v>5989</v>
      </c>
      <c r="J38" s="277" t="s">
        <v>9844</v>
      </c>
      <c r="K38" s="274" t="s">
        <v>14978</v>
      </c>
      <c r="L38" s="316" t="s">
        <v>1184</v>
      </c>
      <c r="M38" s="316" t="s">
        <v>1184</v>
      </c>
      <c r="N38" s="277"/>
      <c r="O38" s="276" t="s">
        <v>17063</v>
      </c>
      <c r="P38" s="276" t="s">
        <v>17063</v>
      </c>
      <c r="Q38" s="279"/>
      <c r="R38" s="273" t="s">
        <v>10720</v>
      </c>
      <c r="S38" s="273" t="s">
        <v>9788</v>
      </c>
      <c r="T38" s="277" t="str">
        <f t="shared" ca="1" si="0"/>
        <v>0 tahun, 8 bulan, 7 hari</v>
      </c>
      <c r="U38" s="273">
        <f ca="1">DATEDIF(C38,Summary!$A$1,"d")</f>
        <v>249</v>
      </c>
      <c r="V38" s="273" t="s">
        <v>12607</v>
      </c>
      <c r="W38" s="280" t="str" cm="1">
        <f t="array" aca="1" ref="W38" ca="1">_xlfn.IFS(U38&lt;=X38,X38,U38&lt;=X38*2,X38*2,U38&lt;=X38*3,X38*3,U38&gt;X38*3,"&gt;"&amp;X38*3)</f>
        <v>Closed</v>
      </c>
      <c r="X38" s="280" t="str" cm="1">
        <f t="array" ref="X38">_xlfn.IFS(M38="Level 1",7,M38="Level 2",14,M38="Level 3","30",M38="Info","Info",M38="Closed","Closed")</f>
        <v>Closed</v>
      </c>
    </row>
    <row r="39" spans="1:24" s="236" customFormat="1" ht="81.599999999999994" x14ac:dyDescent="0.7">
      <c r="A39" s="273">
        <v>38</v>
      </c>
      <c r="B39" s="274" t="s">
        <v>12404</v>
      </c>
      <c r="C39" s="275">
        <v>46055</v>
      </c>
      <c r="D39" s="275">
        <v>46045</v>
      </c>
      <c r="E39" s="276" t="s">
        <v>10388</v>
      </c>
      <c r="F39" s="277" t="s">
        <v>12446</v>
      </c>
      <c r="G39" s="277" t="s">
        <v>12447</v>
      </c>
      <c r="H39" s="276" t="s">
        <v>5508</v>
      </c>
      <c r="I39" s="276" t="s">
        <v>5989</v>
      </c>
      <c r="J39" s="277" t="s">
        <v>12613</v>
      </c>
      <c r="K39" s="274" t="s">
        <v>14978</v>
      </c>
      <c r="L39" s="312" t="s">
        <v>1308</v>
      </c>
      <c r="M39" s="312" t="s">
        <v>1308</v>
      </c>
      <c r="N39" s="277"/>
      <c r="O39" s="273"/>
      <c r="P39" s="273" t="s">
        <v>11673</v>
      </c>
      <c r="Q39" s="279"/>
      <c r="R39" s="273" t="s">
        <v>1175</v>
      </c>
      <c r="S39" s="273" t="s">
        <v>7484</v>
      </c>
      <c r="T39" s="277" t="str">
        <f t="shared" ca="1" si="0"/>
        <v>0 tahun, 8 bulan, 7 hari</v>
      </c>
      <c r="U39" s="273">
        <f ca="1">DATEDIF(C39,Summary!$A$1,"d")</f>
        <v>249</v>
      </c>
      <c r="V39" s="273"/>
      <c r="W39" s="280" t="str" cm="1">
        <f t="array" aca="1" ref="W39" ca="1">_xlfn.IFS(U39&lt;=X39,X39,U39&lt;=X39*2,X39*2,U39&lt;=X39*3,X39*3,U39&gt;X39*3,"&gt;"&amp;X39*3)</f>
        <v>Info</v>
      </c>
      <c r="X39" s="280" t="str" cm="1">
        <f t="array" ref="X39">_xlfn.IFS(M39="Level 1",7,M39="Level 2",14,M39="Level 3","30",M39="Info","Info",M39="Closed","Closed")</f>
        <v>Info</v>
      </c>
    </row>
    <row r="40" spans="1:24" s="236" customFormat="1" ht="40.799999999999997" x14ac:dyDescent="0.7">
      <c r="A40" s="273">
        <v>39</v>
      </c>
      <c r="B40" s="274" t="s">
        <v>12405</v>
      </c>
      <c r="C40" s="275">
        <v>46056</v>
      </c>
      <c r="D40" s="275">
        <v>46052</v>
      </c>
      <c r="E40" s="276" t="s">
        <v>10388</v>
      </c>
      <c r="F40" s="277" t="s">
        <v>12448</v>
      </c>
      <c r="G40" s="277" t="s">
        <v>12449</v>
      </c>
      <c r="H40" s="276" t="s">
        <v>5508</v>
      </c>
      <c r="I40" s="276" t="s">
        <v>3189</v>
      </c>
      <c r="J40" s="277" t="s">
        <v>12610</v>
      </c>
      <c r="K40" s="274" t="s">
        <v>14978</v>
      </c>
      <c r="L40" s="312" t="s">
        <v>1308</v>
      </c>
      <c r="M40" s="312" t="s">
        <v>1308</v>
      </c>
      <c r="N40" s="277"/>
      <c r="O40" s="273"/>
      <c r="P40" s="273"/>
      <c r="Q40" s="279"/>
      <c r="R40" s="273" t="s">
        <v>1080</v>
      </c>
      <c r="S40" s="273" t="s">
        <v>8269</v>
      </c>
      <c r="T40" s="277" t="str">
        <f t="shared" ca="1" si="0"/>
        <v>0 tahun, 8 bulan, 6 hari</v>
      </c>
      <c r="U40" s="273">
        <f ca="1">DATEDIF(C40,Summary!$A$1,"d")</f>
        <v>248</v>
      </c>
      <c r="V40" s="273"/>
      <c r="W40" s="280" t="str" cm="1">
        <f t="array" aca="1" ref="W40" ca="1">_xlfn.IFS(U40&lt;=X40,X40,U40&lt;=X40*2,X40*2,U40&lt;=X40*3,X40*3,U40&gt;X40*3,"&gt;"&amp;X40*3)</f>
        <v>Info</v>
      </c>
      <c r="X40" s="280" t="str" cm="1">
        <f t="array" ref="X40">_xlfn.IFS(M40="Level 1",7,M40="Level 2",14,M40="Level 3","30",M40="Info","Info",M40="Closed","Closed")</f>
        <v>Info</v>
      </c>
    </row>
    <row r="41" spans="1:24" s="236" customFormat="1" ht="40.799999999999997" x14ac:dyDescent="0.7">
      <c r="A41" s="273">
        <v>40</v>
      </c>
      <c r="B41" s="274" t="s">
        <v>12406</v>
      </c>
      <c r="C41" s="275">
        <v>46056</v>
      </c>
      <c r="D41" s="275">
        <v>46052</v>
      </c>
      <c r="E41" s="276" t="s">
        <v>39</v>
      </c>
      <c r="F41" s="277" t="s">
        <v>12450</v>
      </c>
      <c r="G41" s="277" t="s">
        <v>12451</v>
      </c>
      <c r="H41" s="276" t="s">
        <v>5508</v>
      </c>
      <c r="I41" s="276" t="s">
        <v>5508</v>
      </c>
      <c r="J41" s="277" t="s">
        <v>12601</v>
      </c>
      <c r="K41" s="274" t="s">
        <v>14977</v>
      </c>
      <c r="L41" s="315" t="s">
        <v>1305</v>
      </c>
      <c r="M41" s="315" t="s">
        <v>5814</v>
      </c>
      <c r="N41" s="277"/>
      <c r="O41" s="273"/>
      <c r="P41" s="273"/>
      <c r="Q41" s="279"/>
      <c r="R41" s="273" t="s">
        <v>11545</v>
      </c>
      <c r="S41" s="273" t="s">
        <v>13848</v>
      </c>
      <c r="T41" s="277" t="str">
        <f t="shared" ca="1" si="0"/>
        <v>0 tahun, 8 bulan, 6 hari</v>
      </c>
      <c r="U41" s="273">
        <f ca="1">DATEDIF(C41,Summary!$A$1,"d")</f>
        <v>248</v>
      </c>
      <c r="V41" s="273" t="s">
        <v>12620</v>
      </c>
      <c r="W41" s="280" t="str" cm="1">
        <f t="array" aca="1" ref="W41" ca="1">_xlfn.IFS(U41&lt;=X41,X41,U41&lt;=X41*2,X41*2,U41&lt;=X41*3,X41*3,U41&gt;X41*3,"&gt;"&amp;X41*3)</f>
        <v>&gt;42</v>
      </c>
      <c r="X41" s="280" cm="1">
        <f t="array" ref="X41">_xlfn.IFS(M41="Level 1",7,M41="Level 2",14,M41="Level 3","30",M41="Info","Info",M41="Closed","Closed")</f>
        <v>14</v>
      </c>
    </row>
    <row r="42" spans="1:24" s="236" customFormat="1" ht="81.599999999999994" x14ac:dyDescent="0.7">
      <c r="A42" s="273">
        <v>41</v>
      </c>
      <c r="B42" s="274" t="s">
        <v>12407</v>
      </c>
      <c r="C42" s="275">
        <v>46056</v>
      </c>
      <c r="D42" s="275">
        <v>46045</v>
      </c>
      <c r="E42" s="276" t="s">
        <v>10388</v>
      </c>
      <c r="F42" s="277" t="s">
        <v>12452</v>
      </c>
      <c r="G42" s="277" t="s">
        <v>12453</v>
      </c>
      <c r="H42" s="276" t="s">
        <v>5508</v>
      </c>
      <c r="I42" s="276" t="s">
        <v>5989</v>
      </c>
      <c r="J42" s="277" t="s">
        <v>12613</v>
      </c>
      <c r="K42" s="274" t="s">
        <v>14978</v>
      </c>
      <c r="L42" s="312" t="s">
        <v>1308</v>
      </c>
      <c r="M42" s="312" t="s">
        <v>1308</v>
      </c>
      <c r="N42" s="277"/>
      <c r="O42" s="273"/>
      <c r="P42" s="273" t="s">
        <v>11644</v>
      </c>
      <c r="Q42" s="279"/>
      <c r="R42" s="273" t="s">
        <v>1175</v>
      </c>
      <c r="S42" s="273" t="s">
        <v>7484</v>
      </c>
      <c r="T42" s="277" t="str">
        <f t="shared" ca="1" si="0"/>
        <v>0 tahun, 8 bulan, 6 hari</v>
      </c>
      <c r="U42" s="273">
        <f ca="1">DATEDIF(C42,Summary!$A$1,"d")</f>
        <v>248</v>
      </c>
      <c r="V42" s="273"/>
      <c r="W42" s="280" t="str" cm="1">
        <f t="array" aca="1" ref="W42" ca="1">_xlfn.IFS(U42&lt;=X42,X42,U42&lt;=X42*2,X42*2,U42&lt;=X42*3,X42*3,U42&gt;X42*3,"&gt;"&amp;X42*3)</f>
        <v>Info</v>
      </c>
      <c r="X42" s="280" t="str" cm="1">
        <f t="array" ref="X42">_xlfn.IFS(M42="Level 1",7,M42="Level 2",14,M42="Level 3","30",M42="Info","Info",M42="Closed","Closed")</f>
        <v>Info</v>
      </c>
    </row>
    <row r="43" spans="1:24" s="236" customFormat="1" ht="81.599999999999994" x14ac:dyDescent="0.7">
      <c r="A43" s="273">
        <v>42</v>
      </c>
      <c r="B43" s="274" t="s">
        <v>12408</v>
      </c>
      <c r="C43" s="275">
        <v>46056</v>
      </c>
      <c r="D43" s="275">
        <v>46043</v>
      </c>
      <c r="E43" s="276" t="s">
        <v>10388</v>
      </c>
      <c r="F43" s="277" t="s">
        <v>12454</v>
      </c>
      <c r="G43" s="277" t="s">
        <v>12455</v>
      </c>
      <c r="H43" s="276" t="s">
        <v>5508</v>
      </c>
      <c r="I43" s="276" t="s">
        <v>5989</v>
      </c>
      <c r="J43" s="277" t="s">
        <v>12613</v>
      </c>
      <c r="K43" s="274" t="s">
        <v>14978</v>
      </c>
      <c r="L43" s="312" t="s">
        <v>1308</v>
      </c>
      <c r="M43" s="312" t="s">
        <v>1308</v>
      </c>
      <c r="N43" s="277"/>
      <c r="O43" s="273"/>
      <c r="P43" s="273" t="s">
        <v>11652</v>
      </c>
      <c r="Q43" s="279"/>
      <c r="R43" s="273" t="s">
        <v>1175</v>
      </c>
      <c r="S43" s="273" t="s">
        <v>7484</v>
      </c>
      <c r="T43" s="277" t="str">
        <f t="shared" ca="1" si="0"/>
        <v>0 tahun, 8 bulan, 6 hari</v>
      </c>
      <c r="U43" s="273">
        <f ca="1">DATEDIF(C43,Summary!$A$1,"d")</f>
        <v>248</v>
      </c>
      <c r="V43" s="273"/>
      <c r="W43" s="280" t="str" cm="1">
        <f t="array" aca="1" ref="W43" ca="1">_xlfn.IFS(U43&lt;=X43,X43,U43&lt;=X43*2,X43*2,U43&lt;=X43*3,X43*3,U43&gt;X43*3,"&gt;"&amp;X43*3)</f>
        <v>Info</v>
      </c>
      <c r="X43" s="280" t="str" cm="1">
        <f t="array" ref="X43">_xlfn.IFS(M43="Level 1",7,M43="Level 2",14,M43="Level 3","30",M43="Info","Info",M43="Closed","Closed")</f>
        <v>Info</v>
      </c>
    </row>
    <row r="44" spans="1:24" s="236" customFormat="1" ht="81.599999999999994" x14ac:dyDescent="0.7">
      <c r="A44" s="273">
        <v>43</v>
      </c>
      <c r="B44" s="274" t="s">
        <v>12409</v>
      </c>
      <c r="C44" s="275">
        <v>46057</v>
      </c>
      <c r="D44" s="275">
        <v>46045</v>
      </c>
      <c r="E44" s="276" t="s">
        <v>10388</v>
      </c>
      <c r="F44" s="277" t="s">
        <v>12456</v>
      </c>
      <c r="G44" s="277" t="s">
        <v>12457</v>
      </c>
      <c r="H44" s="276" t="s">
        <v>5508</v>
      </c>
      <c r="I44" s="276" t="s">
        <v>5989</v>
      </c>
      <c r="J44" s="277" t="s">
        <v>12613</v>
      </c>
      <c r="K44" s="274" t="s">
        <v>14978</v>
      </c>
      <c r="L44" s="312" t="s">
        <v>1308</v>
      </c>
      <c r="M44" s="312" t="s">
        <v>1308</v>
      </c>
      <c r="N44" s="277"/>
      <c r="O44" s="273"/>
      <c r="P44" s="273" t="s">
        <v>11642</v>
      </c>
      <c r="Q44" s="279"/>
      <c r="R44" s="273" t="s">
        <v>1175</v>
      </c>
      <c r="S44" s="273" t="s">
        <v>7484</v>
      </c>
      <c r="T44" s="277" t="str">
        <f t="shared" ca="1" si="0"/>
        <v>0 tahun, 8 bulan, 5 hari</v>
      </c>
      <c r="U44" s="273">
        <f ca="1">DATEDIF(C44,Summary!$A$1,"d")</f>
        <v>247</v>
      </c>
      <c r="V44" s="273"/>
      <c r="W44" s="280" t="str" cm="1">
        <f t="array" aca="1" ref="W44" ca="1">_xlfn.IFS(U44&lt;=X44,X44,U44&lt;=X44*2,X44*2,U44&lt;=X44*3,X44*3,U44&gt;X44*3,"&gt;"&amp;X44*3)</f>
        <v>Info</v>
      </c>
      <c r="X44" s="280" t="str" cm="1">
        <f t="array" ref="X44">_xlfn.IFS(M44="Level 1",7,M44="Level 2",14,M44="Level 3","30",M44="Info","Info",M44="Closed","Closed")</f>
        <v>Info</v>
      </c>
    </row>
    <row r="45" spans="1:24" s="236" customFormat="1" ht="61.2" x14ac:dyDescent="0.7">
      <c r="A45" s="273">
        <v>44</v>
      </c>
      <c r="B45" s="274" t="s">
        <v>12410</v>
      </c>
      <c r="C45" s="275">
        <v>46057</v>
      </c>
      <c r="D45" s="275">
        <v>46045</v>
      </c>
      <c r="E45" s="276" t="s">
        <v>10388</v>
      </c>
      <c r="F45" s="277" t="s">
        <v>12458</v>
      </c>
      <c r="G45" s="277" t="s">
        <v>12459</v>
      </c>
      <c r="H45" s="276" t="s">
        <v>5508</v>
      </c>
      <c r="I45" s="276" t="s">
        <v>5989</v>
      </c>
      <c r="J45" s="277" t="s">
        <v>12613</v>
      </c>
      <c r="K45" s="274" t="s">
        <v>14978</v>
      </c>
      <c r="L45" s="312" t="s">
        <v>1308</v>
      </c>
      <c r="M45" s="312" t="s">
        <v>1308</v>
      </c>
      <c r="N45" s="277"/>
      <c r="O45" s="273"/>
      <c r="P45" s="273" t="s">
        <v>11507</v>
      </c>
      <c r="Q45" s="279"/>
      <c r="R45" s="273" t="s">
        <v>1175</v>
      </c>
      <c r="S45" s="273" t="s">
        <v>7484</v>
      </c>
      <c r="T45" s="277" t="str">
        <f t="shared" ca="1" si="0"/>
        <v>0 tahun, 8 bulan, 5 hari</v>
      </c>
      <c r="U45" s="273">
        <f ca="1">DATEDIF(C45,Summary!$A$1,"d")</f>
        <v>247</v>
      </c>
      <c r="V45" s="273"/>
      <c r="W45" s="280" t="str" cm="1">
        <f t="array" aca="1" ref="W45" ca="1">_xlfn.IFS(U45&lt;=X45,X45,U45&lt;=X45*2,X45*2,U45&lt;=X45*3,X45*3,U45&gt;X45*3,"&gt;"&amp;X45*3)</f>
        <v>Info</v>
      </c>
      <c r="X45" s="280" t="str" cm="1">
        <f t="array" ref="X45">_xlfn.IFS(M45="Level 1",7,M45="Level 2",14,M45="Level 3","30",M45="Info","Info",M45="Closed","Closed")</f>
        <v>Info</v>
      </c>
    </row>
    <row r="46" spans="1:24" s="236" customFormat="1" ht="81.599999999999994" x14ac:dyDescent="0.7">
      <c r="A46" s="273">
        <v>45</v>
      </c>
      <c r="B46" s="274" t="s">
        <v>12411</v>
      </c>
      <c r="C46" s="275">
        <v>46057</v>
      </c>
      <c r="D46" s="275">
        <v>46045</v>
      </c>
      <c r="E46" s="276" t="s">
        <v>10388</v>
      </c>
      <c r="F46" s="277" t="s">
        <v>12460</v>
      </c>
      <c r="G46" s="277" t="s">
        <v>12461</v>
      </c>
      <c r="H46" s="276" t="s">
        <v>5508</v>
      </c>
      <c r="I46" s="276" t="s">
        <v>5989</v>
      </c>
      <c r="J46" s="277" t="s">
        <v>12613</v>
      </c>
      <c r="K46" s="274" t="s">
        <v>14978</v>
      </c>
      <c r="L46" s="312" t="s">
        <v>1308</v>
      </c>
      <c r="M46" s="312" t="s">
        <v>1308</v>
      </c>
      <c r="N46" s="277"/>
      <c r="O46" s="273"/>
      <c r="P46" s="273" t="s">
        <v>11672</v>
      </c>
      <c r="Q46" s="279"/>
      <c r="R46" s="273" t="s">
        <v>1175</v>
      </c>
      <c r="S46" s="273" t="s">
        <v>7484</v>
      </c>
      <c r="T46" s="277" t="str">
        <f t="shared" ca="1" si="0"/>
        <v>0 tahun, 8 bulan, 5 hari</v>
      </c>
      <c r="U46" s="273">
        <f ca="1">DATEDIF(C46,Summary!$A$1,"d")</f>
        <v>247</v>
      </c>
      <c r="V46" s="273"/>
      <c r="W46" s="280" t="str" cm="1">
        <f t="array" aca="1" ref="W46" ca="1">_xlfn.IFS(U46&lt;=X46,X46,U46&lt;=X46*2,X46*2,U46&lt;=X46*3,X46*3,U46&gt;X46*3,"&gt;"&amp;X46*3)</f>
        <v>Info</v>
      </c>
      <c r="X46" s="280" t="str" cm="1">
        <f t="array" ref="X46">_xlfn.IFS(M46="Level 1",7,M46="Level 2",14,M46="Level 3","30",M46="Info","Info",M46="Closed","Closed")</f>
        <v>Info</v>
      </c>
    </row>
    <row r="47" spans="1:24" s="236" customFormat="1" ht="81.599999999999994" x14ac:dyDescent="0.7">
      <c r="A47" s="273">
        <v>46</v>
      </c>
      <c r="B47" s="274" t="s">
        <v>12412</v>
      </c>
      <c r="C47" s="275">
        <v>46057</v>
      </c>
      <c r="D47" s="275">
        <v>46055</v>
      </c>
      <c r="E47" s="276" t="s">
        <v>10388</v>
      </c>
      <c r="F47" s="277" t="s">
        <v>12462</v>
      </c>
      <c r="G47" s="277" t="s">
        <v>12140</v>
      </c>
      <c r="H47" s="276" t="s">
        <v>5508</v>
      </c>
      <c r="I47" s="276" t="s">
        <v>5990</v>
      </c>
      <c r="J47" s="277" t="s">
        <v>12614</v>
      </c>
      <c r="K47" s="274" t="s">
        <v>14978</v>
      </c>
      <c r="L47" s="312" t="s">
        <v>1308</v>
      </c>
      <c r="M47" s="312" t="s">
        <v>1308</v>
      </c>
      <c r="N47" s="277"/>
      <c r="O47" s="273"/>
      <c r="P47" s="273" t="s">
        <v>12352</v>
      </c>
      <c r="Q47" s="279"/>
      <c r="R47" s="273" t="s">
        <v>11545</v>
      </c>
      <c r="S47" s="273" t="s">
        <v>5481</v>
      </c>
      <c r="T47" s="277" t="str">
        <f t="shared" ca="1" si="0"/>
        <v>0 tahun, 8 bulan, 5 hari</v>
      </c>
      <c r="U47" s="273">
        <f ca="1">DATEDIF(C47,Summary!$A$1,"d")</f>
        <v>247</v>
      </c>
      <c r="V47" s="273"/>
      <c r="W47" s="280" t="str" cm="1">
        <f t="array" aca="1" ref="W47" ca="1">_xlfn.IFS(U47&lt;=X47,X47,U47&lt;=X47*2,X47*2,U47&lt;=X47*3,X47*3,U47&gt;X47*3,"&gt;"&amp;X47*3)</f>
        <v>Info</v>
      </c>
      <c r="X47" s="280" t="str" cm="1">
        <f t="array" ref="X47">_xlfn.IFS(M47="Level 1",7,M47="Level 2",14,M47="Level 3","30",M47="Info","Info",M47="Closed","Closed")</f>
        <v>Info</v>
      </c>
    </row>
    <row r="48" spans="1:24" s="236" customFormat="1" ht="40.799999999999997" x14ac:dyDescent="0.7">
      <c r="A48" s="273">
        <v>47</v>
      </c>
      <c r="B48" s="274" t="s">
        <v>12413</v>
      </c>
      <c r="C48" s="275">
        <v>46063</v>
      </c>
      <c r="D48" s="275">
        <v>46056</v>
      </c>
      <c r="E48" s="276" t="s">
        <v>794</v>
      </c>
      <c r="F48" s="277" t="s">
        <v>12463</v>
      </c>
      <c r="G48" s="277" t="s">
        <v>12464</v>
      </c>
      <c r="H48" s="276" t="s">
        <v>5508</v>
      </c>
      <c r="I48" s="276" t="s">
        <v>5989</v>
      </c>
      <c r="J48" s="277" t="s">
        <v>12614</v>
      </c>
      <c r="K48" s="274" t="s">
        <v>14977</v>
      </c>
      <c r="L48" s="316" t="s">
        <v>1184</v>
      </c>
      <c r="M48" s="316" t="s">
        <v>1184</v>
      </c>
      <c r="N48" s="277"/>
      <c r="O48" s="273" t="s">
        <v>16735</v>
      </c>
      <c r="P48" s="273"/>
      <c r="Q48" s="279"/>
      <c r="R48" s="273" t="s">
        <v>13705</v>
      </c>
      <c r="S48" s="273" t="s">
        <v>12466</v>
      </c>
      <c r="T48" s="277" t="str">
        <f t="shared" ca="1" si="0"/>
        <v>0 tahun, 7 bulan, 29 hari</v>
      </c>
      <c r="U48" s="273">
        <f ca="1">DATEDIF(C48,Summary!$A$1,"d")</f>
        <v>241</v>
      </c>
      <c r="V48" s="273" t="s">
        <v>12620</v>
      </c>
      <c r="W48" s="280" t="str" cm="1">
        <f t="array" aca="1" ref="W48" ca="1">_xlfn.IFS(U48&lt;=X48,X48,U48&lt;=X48*2,X48*2,U48&lt;=X48*3,X48*3,U48&gt;X48*3,"&gt;"&amp;X48*3)</f>
        <v>Closed</v>
      </c>
      <c r="X48" s="280" t="str" cm="1">
        <f t="array" ref="X48">_xlfn.IFS(M48="Level 1",7,M48="Level 2",14,M48="Level 3","30",M48="Info","Info",M48="Closed","Closed")</f>
        <v>Closed</v>
      </c>
    </row>
    <row r="49" spans="1:28" s="236" customFormat="1" ht="40.799999999999997" x14ac:dyDescent="0.7">
      <c r="A49" s="273">
        <v>48</v>
      </c>
      <c r="B49" s="274" t="s">
        <v>12414</v>
      </c>
      <c r="C49" s="275">
        <v>46063</v>
      </c>
      <c r="D49" s="275">
        <v>46057</v>
      </c>
      <c r="E49" s="276" t="s">
        <v>39</v>
      </c>
      <c r="F49" s="277" t="s">
        <v>12467</v>
      </c>
      <c r="G49" s="277" t="s">
        <v>12468</v>
      </c>
      <c r="H49" s="276" t="s">
        <v>5508</v>
      </c>
      <c r="I49" s="276" t="s">
        <v>5989</v>
      </c>
      <c r="J49" s="277" t="s">
        <v>12603</v>
      </c>
      <c r="K49" s="274" t="s">
        <v>14977</v>
      </c>
      <c r="L49" s="316" t="s">
        <v>1184</v>
      </c>
      <c r="M49" s="316" t="s">
        <v>1184</v>
      </c>
      <c r="N49" s="277"/>
      <c r="O49" s="273" t="s">
        <v>15341</v>
      </c>
      <c r="P49" s="273" t="s">
        <v>15341</v>
      </c>
      <c r="Q49" s="279"/>
      <c r="R49" s="273" t="s">
        <v>13705</v>
      </c>
      <c r="S49" s="273" t="s">
        <v>12466</v>
      </c>
      <c r="T49" s="277" t="str">
        <f t="shared" ca="1" si="0"/>
        <v>0 tahun, 7 bulan, 29 hari</v>
      </c>
      <c r="U49" s="273">
        <f ca="1">DATEDIF(C49,Summary!$A$1,"d")</f>
        <v>241</v>
      </c>
      <c r="V49" s="273" t="s">
        <v>12606</v>
      </c>
      <c r="W49" s="280" t="str" cm="1">
        <f t="array" aca="1" ref="W49" ca="1">_xlfn.IFS(U49&lt;=X49,X49,U49&lt;=X49*2,X49*2,U49&lt;=X49*3,X49*3,U49&gt;X49*3,"&gt;"&amp;X49*3)</f>
        <v>Closed</v>
      </c>
      <c r="X49" s="280" t="str" cm="1">
        <f t="array" ref="X49">_xlfn.IFS(M49="Level 1",7,M49="Level 2",14,M49="Level 3","30",M49="Info","Info",M49="Closed","Closed")</f>
        <v>Closed</v>
      </c>
    </row>
    <row r="50" spans="1:28" s="236" customFormat="1" ht="40.799999999999997" x14ac:dyDescent="0.7">
      <c r="A50" s="273">
        <v>49</v>
      </c>
      <c r="B50" s="274" t="s">
        <v>12415</v>
      </c>
      <c r="C50" s="275">
        <v>46063</v>
      </c>
      <c r="D50" s="275">
        <v>46051</v>
      </c>
      <c r="E50" s="276" t="s">
        <v>39</v>
      </c>
      <c r="F50" s="277" t="s">
        <v>12469</v>
      </c>
      <c r="G50" s="277" t="s">
        <v>12470</v>
      </c>
      <c r="H50" s="276" t="s">
        <v>5508</v>
      </c>
      <c r="I50" s="276" t="s">
        <v>3200</v>
      </c>
      <c r="J50" s="277" t="s">
        <v>12613</v>
      </c>
      <c r="K50" s="274" t="s">
        <v>14977</v>
      </c>
      <c r="L50" s="316" t="s">
        <v>1184</v>
      </c>
      <c r="M50" s="316" t="s">
        <v>1184</v>
      </c>
      <c r="N50" s="277"/>
      <c r="O50" s="276" t="s">
        <v>13073</v>
      </c>
      <c r="P50" s="276" t="s">
        <v>13073</v>
      </c>
      <c r="Q50" s="279"/>
      <c r="R50" s="273" t="s">
        <v>1175</v>
      </c>
      <c r="S50" s="273" t="s">
        <v>1176</v>
      </c>
      <c r="T50" s="277" t="str">
        <f t="shared" ca="1" si="0"/>
        <v>0 tahun, 7 bulan, 29 hari</v>
      </c>
      <c r="U50" s="273">
        <f ca="1">DATEDIF(C50,Summary!$A$1,"d")</f>
        <v>241</v>
      </c>
      <c r="V50" s="273" t="s">
        <v>12620</v>
      </c>
      <c r="W50" s="280" t="str" cm="1">
        <f t="array" aca="1" ref="W50" ca="1">_xlfn.IFS(U50&lt;=X50,X50,U50&lt;=X50*2,X50*2,U50&lt;=X50*3,X50*3,U50&gt;X50*3,"&gt;"&amp;X50*3)</f>
        <v>Closed</v>
      </c>
      <c r="X50" s="280" t="str" cm="1">
        <f t="array" ref="X50">_xlfn.IFS(M50="Level 1",7,M50="Level 2",14,M50="Level 3","30",M50="Info","Info",M50="Closed","Closed")</f>
        <v>Closed</v>
      </c>
    </row>
    <row r="51" spans="1:28" s="236" customFormat="1" ht="40.799999999999997" x14ac:dyDescent="0.7">
      <c r="A51" s="273">
        <v>50</v>
      </c>
      <c r="B51" s="274" t="s">
        <v>12416</v>
      </c>
      <c r="C51" s="275">
        <v>46063</v>
      </c>
      <c r="D51" s="275">
        <v>46043</v>
      </c>
      <c r="E51" s="276" t="s">
        <v>39</v>
      </c>
      <c r="F51" s="277" t="s">
        <v>12432</v>
      </c>
      <c r="G51" s="277" t="s">
        <v>12471</v>
      </c>
      <c r="H51" s="276" t="s">
        <v>5508</v>
      </c>
      <c r="I51" s="276" t="s">
        <v>5989</v>
      </c>
      <c r="J51" s="277" t="s">
        <v>12613</v>
      </c>
      <c r="K51" s="274" t="s">
        <v>14977</v>
      </c>
      <c r="L51" s="315" t="s">
        <v>1308</v>
      </c>
      <c r="M51" s="315" t="s">
        <v>1308</v>
      </c>
      <c r="N51" s="277"/>
      <c r="O51" s="273"/>
      <c r="P51" s="273"/>
      <c r="Q51" s="279"/>
      <c r="R51" s="273" t="s">
        <v>1175</v>
      </c>
      <c r="S51" s="273" t="s">
        <v>7484</v>
      </c>
      <c r="T51" s="277" t="str">
        <f t="shared" ca="1" si="0"/>
        <v>0 tahun, 7 bulan, 29 hari</v>
      </c>
      <c r="U51" s="273">
        <f ca="1">DATEDIF(C51,Summary!$A$1,"d")</f>
        <v>241</v>
      </c>
      <c r="V51" s="273" t="s">
        <v>12620</v>
      </c>
      <c r="W51" s="280" t="str" cm="1">
        <f t="array" aca="1" ref="W51" ca="1">_xlfn.IFS(U51&lt;=X51,X51,U51&lt;=X51*2,X51*2,U51&lt;=X51*3,X51*3,U51&gt;X51*3,"&gt;"&amp;X51*3)</f>
        <v>Info</v>
      </c>
      <c r="X51" s="280" t="str" cm="1">
        <f t="array" ref="X51">_xlfn.IFS(M51="Level 1",7,M51="Level 2",14,M51="Level 3","30",M51="Info","Info",M51="Closed","Closed")</f>
        <v>Info</v>
      </c>
    </row>
    <row r="52" spans="1:28" s="236" customFormat="1" ht="61.2" x14ac:dyDescent="0.7">
      <c r="A52" s="273">
        <v>51</v>
      </c>
      <c r="B52" s="274" t="s">
        <v>12417</v>
      </c>
      <c r="C52" s="275">
        <v>46063</v>
      </c>
      <c r="D52" s="275">
        <v>46050</v>
      </c>
      <c r="E52" s="276" t="s">
        <v>39</v>
      </c>
      <c r="F52" s="277" t="s">
        <v>12472</v>
      </c>
      <c r="G52" s="277" t="s">
        <v>12473</v>
      </c>
      <c r="H52" s="276" t="s">
        <v>5508</v>
      </c>
      <c r="I52" s="276" t="s">
        <v>3200</v>
      </c>
      <c r="J52" s="277" t="s">
        <v>12621</v>
      </c>
      <c r="K52" s="274" t="s">
        <v>14977</v>
      </c>
      <c r="L52" s="316" t="s">
        <v>1184</v>
      </c>
      <c r="M52" s="316" t="s">
        <v>1184</v>
      </c>
      <c r="N52" s="277"/>
      <c r="O52" s="273" t="s">
        <v>14179</v>
      </c>
      <c r="P52" s="273" t="s">
        <v>14179</v>
      </c>
      <c r="Q52" s="279"/>
      <c r="R52" s="273" t="s">
        <v>12474</v>
      </c>
      <c r="S52" s="273" t="s">
        <v>12475</v>
      </c>
      <c r="T52" s="277" t="str">
        <f t="shared" ca="1" si="0"/>
        <v>0 tahun, 7 bulan, 29 hari</v>
      </c>
      <c r="U52" s="273">
        <f ca="1">DATEDIF(C52,Summary!$A$1,"d")</f>
        <v>241</v>
      </c>
      <c r="V52" s="273" t="s">
        <v>12620</v>
      </c>
      <c r="W52" s="280" t="str" cm="1">
        <f t="array" aca="1" ref="W52" ca="1">_xlfn.IFS(U52&lt;=X52,X52,U52&lt;=X52*2,X52*2,U52&lt;=X52*3,X52*3,U52&gt;X52*3,"&gt;"&amp;X52*3)</f>
        <v>Closed</v>
      </c>
      <c r="X52" s="280" t="str" cm="1">
        <f t="array" ref="X52">_xlfn.IFS(M52="Level 1",7,M52="Level 2",14,M52="Level 3","30",M52="Info","Info",M52="Closed","Closed")</f>
        <v>Closed</v>
      </c>
    </row>
    <row r="53" spans="1:28" s="236" customFormat="1" ht="61.2" x14ac:dyDescent="0.7">
      <c r="A53" s="273">
        <v>52</v>
      </c>
      <c r="B53" s="274" t="s">
        <v>12418</v>
      </c>
      <c r="C53" s="275">
        <v>46063</v>
      </c>
      <c r="D53" s="275">
        <v>46050</v>
      </c>
      <c r="E53" s="276" t="s">
        <v>39</v>
      </c>
      <c r="F53" s="277" t="s">
        <v>12476</v>
      </c>
      <c r="G53" s="277" t="s">
        <v>12477</v>
      </c>
      <c r="H53" s="276" t="s">
        <v>5508</v>
      </c>
      <c r="I53" s="276" t="s">
        <v>5989</v>
      </c>
      <c r="J53" s="277" t="s">
        <v>12621</v>
      </c>
      <c r="K53" s="274" t="s">
        <v>14977</v>
      </c>
      <c r="L53" s="315" t="s">
        <v>1305</v>
      </c>
      <c r="M53" s="315" t="s">
        <v>5815</v>
      </c>
      <c r="N53" s="277"/>
      <c r="O53" s="273"/>
      <c r="P53" s="273"/>
      <c r="Q53" s="279"/>
      <c r="R53" s="273" t="s">
        <v>10300</v>
      </c>
      <c r="S53" s="273" t="s">
        <v>12900</v>
      </c>
      <c r="T53" s="277" t="str">
        <f t="shared" ca="1" si="0"/>
        <v>0 tahun, 7 bulan, 29 hari</v>
      </c>
      <c r="U53" s="273">
        <f ca="1">DATEDIF(C53,Summary!$A$1,"d")</f>
        <v>241</v>
      </c>
      <c r="V53" s="273" t="s">
        <v>12620</v>
      </c>
      <c r="W53" s="280" t="str" cm="1">
        <f t="array" aca="1" ref="W53" ca="1">_xlfn.IFS(U53&lt;=X53,X53,U53&lt;=X53*2,X53*2,U53&lt;=X53*3,X53*3,U53&gt;X53*3,"&gt;"&amp;X53*3)</f>
        <v>&gt;21</v>
      </c>
      <c r="X53" s="280" cm="1">
        <f t="array" ref="X53">_xlfn.IFS(M53="Level 1",7,M53="Level 2",14,M53="Level 3","30",M53="Info","Info",M53="Closed","Closed")</f>
        <v>7</v>
      </c>
    </row>
    <row r="54" spans="1:28" s="236" customFormat="1" ht="61.2" x14ac:dyDescent="0.7">
      <c r="A54" s="273">
        <v>53</v>
      </c>
      <c r="B54" s="274" t="s">
        <v>12419</v>
      </c>
      <c r="C54" s="275">
        <v>46063</v>
      </c>
      <c r="D54" s="275">
        <v>46056</v>
      </c>
      <c r="E54" s="276" t="s">
        <v>39</v>
      </c>
      <c r="F54" s="277" t="s">
        <v>12478</v>
      </c>
      <c r="G54" s="277" t="s">
        <v>12479</v>
      </c>
      <c r="H54" s="276" t="s">
        <v>5508</v>
      </c>
      <c r="I54" s="276" t="s">
        <v>5989</v>
      </c>
      <c r="J54" s="277" t="s">
        <v>12614</v>
      </c>
      <c r="K54" s="274" t="s">
        <v>14977</v>
      </c>
      <c r="L54" s="316" t="s">
        <v>1184</v>
      </c>
      <c r="M54" s="316" t="s">
        <v>1184</v>
      </c>
      <c r="N54" s="277"/>
      <c r="O54" s="273" t="s">
        <v>12763</v>
      </c>
      <c r="P54" s="273" t="s">
        <v>12763</v>
      </c>
      <c r="Q54" s="279"/>
      <c r="R54" s="273" t="s">
        <v>13705</v>
      </c>
      <c r="S54" s="273" t="s">
        <v>15161</v>
      </c>
      <c r="T54" s="277" t="str">
        <f t="shared" ca="1" si="0"/>
        <v>0 tahun, 7 bulan, 29 hari</v>
      </c>
      <c r="U54" s="273">
        <f ca="1">DATEDIF(C54,Summary!$A$1,"d")</f>
        <v>241</v>
      </c>
      <c r="V54" s="273" t="s">
        <v>12620</v>
      </c>
      <c r="W54" s="280" t="str" cm="1">
        <f t="array" aca="1" ref="W54" ca="1">_xlfn.IFS(U54&lt;=X54,X54,U54&lt;=X54*2,X54*2,U54&lt;=X54*3,X54*3,U54&gt;X54*3,"&gt;"&amp;X54*3)</f>
        <v>Closed</v>
      </c>
      <c r="X54" s="280" t="str" cm="1">
        <f t="array" ref="X54">_xlfn.IFS(M54="Level 1",7,M54="Level 2",14,M54="Level 3","30",M54="Info","Info",M54="Closed","Closed")</f>
        <v>Closed</v>
      </c>
      <c r="AB54"/>
    </row>
    <row r="55" spans="1:28" s="236" customFormat="1" ht="40.799999999999997" x14ac:dyDescent="0.7">
      <c r="A55" s="273">
        <v>54</v>
      </c>
      <c r="B55" s="274" t="s">
        <v>12420</v>
      </c>
      <c r="C55" s="275">
        <v>46063</v>
      </c>
      <c r="D55" s="275">
        <v>46055</v>
      </c>
      <c r="E55" s="276" t="s">
        <v>39</v>
      </c>
      <c r="F55" s="277" t="s">
        <v>12480</v>
      </c>
      <c r="G55" s="277" t="s">
        <v>12481</v>
      </c>
      <c r="H55" s="276" t="s">
        <v>5508</v>
      </c>
      <c r="I55" s="276" t="s">
        <v>5990</v>
      </c>
      <c r="J55" s="277" t="s">
        <v>12614</v>
      </c>
      <c r="K55" s="274" t="s">
        <v>14977</v>
      </c>
      <c r="L55" s="315" t="s">
        <v>1305</v>
      </c>
      <c r="M55" s="315" t="s">
        <v>5815</v>
      </c>
      <c r="N55" s="277"/>
      <c r="O55" s="273" t="s">
        <v>12012</v>
      </c>
      <c r="P55" s="273" t="s">
        <v>12012</v>
      </c>
      <c r="Q55" s="279"/>
      <c r="R55" s="273" t="s">
        <v>11545</v>
      </c>
      <c r="S55" s="273" t="s">
        <v>5481</v>
      </c>
      <c r="T55" s="277" t="str">
        <f t="shared" ca="1" si="0"/>
        <v>0 tahun, 7 bulan, 29 hari</v>
      </c>
      <c r="U55" s="273">
        <f ca="1">DATEDIF(C55,Summary!$A$1,"d")</f>
        <v>241</v>
      </c>
      <c r="V55" s="273" t="s">
        <v>12620</v>
      </c>
      <c r="W55" s="280" t="str" cm="1">
        <f t="array" aca="1" ref="W55" ca="1">_xlfn.IFS(U55&lt;=X55,X55,U55&lt;=X55*2,X55*2,U55&lt;=X55*3,X55*3,U55&gt;X55*3,"&gt;"&amp;X55*3)</f>
        <v>&gt;21</v>
      </c>
      <c r="X55" s="280" cm="1">
        <f t="array" ref="X55">_xlfn.IFS(M55="Level 1",7,M55="Level 2",14,M55="Level 3","30",M55="Info","Info",M55="Closed","Closed")</f>
        <v>7</v>
      </c>
    </row>
    <row r="56" spans="1:28" s="236" customFormat="1" ht="81.599999999999994" x14ac:dyDescent="0.7">
      <c r="A56" s="273">
        <v>55</v>
      </c>
      <c r="B56" s="274" t="s">
        <v>12628</v>
      </c>
      <c r="C56" s="275">
        <v>46063</v>
      </c>
      <c r="D56" s="275">
        <v>46050</v>
      </c>
      <c r="E56" s="276" t="s">
        <v>39</v>
      </c>
      <c r="F56" s="277" t="s">
        <v>12635</v>
      </c>
      <c r="G56" s="277" t="s">
        <v>12636</v>
      </c>
      <c r="H56" s="276" t="s">
        <v>5508</v>
      </c>
      <c r="I56" s="276" t="s">
        <v>5508</v>
      </c>
      <c r="J56" s="277" t="s">
        <v>12610</v>
      </c>
      <c r="K56" s="274" t="s">
        <v>14978</v>
      </c>
      <c r="L56" s="316" t="s">
        <v>1184</v>
      </c>
      <c r="M56" s="316" t="s">
        <v>1184</v>
      </c>
      <c r="N56" s="277"/>
      <c r="O56" s="273" t="s">
        <v>12179</v>
      </c>
      <c r="P56" s="273" t="s">
        <v>12179</v>
      </c>
      <c r="Q56" s="279"/>
      <c r="R56" s="273" t="s">
        <v>10300</v>
      </c>
      <c r="S56" s="273" t="s">
        <v>1071</v>
      </c>
      <c r="T56" s="277" t="str">
        <f t="shared" ca="1" si="0"/>
        <v>0 tahun, 7 bulan, 29 hari</v>
      </c>
      <c r="U56" s="273">
        <f ca="1">DATEDIF(C56,Summary!$A$1,"d")</f>
        <v>241</v>
      </c>
      <c r="V56" s="273" t="s">
        <v>12649</v>
      </c>
      <c r="W56" s="280" t="str" cm="1">
        <f t="array" aca="1" ref="W56" ca="1">_xlfn.IFS(U56&lt;=X56,X56,U56&lt;=X56*2,X56*2,U56&lt;=X56*3,X56*3,U56&gt;X56*3,"&gt;"&amp;X56*3)</f>
        <v>Closed</v>
      </c>
      <c r="X56" s="280" t="str" cm="1">
        <f t="array" ref="X56">_xlfn.IFS(M56="Level 1",7,M56="Level 2",14,M56="Level 3","30",M56="Info","Info",M56="Closed","Closed")</f>
        <v>Closed</v>
      </c>
    </row>
    <row r="57" spans="1:28" s="236" customFormat="1" ht="81.599999999999994" x14ac:dyDescent="0.7">
      <c r="A57" s="273">
        <v>56</v>
      </c>
      <c r="B57" s="274" t="s">
        <v>12629</v>
      </c>
      <c r="C57" s="275">
        <v>46064</v>
      </c>
      <c r="D57" s="275">
        <v>46045</v>
      </c>
      <c r="E57" s="276" t="s">
        <v>10388</v>
      </c>
      <c r="F57" s="277" t="s">
        <v>12637</v>
      </c>
      <c r="G57" s="277" t="s">
        <v>12638</v>
      </c>
      <c r="H57" s="276" t="s">
        <v>5508</v>
      </c>
      <c r="I57" s="276" t="s">
        <v>7640</v>
      </c>
      <c r="J57" s="277" t="s">
        <v>12613</v>
      </c>
      <c r="K57" s="274" t="s">
        <v>14978</v>
      </c>
      <c r="L57" s="312" t="s">
        <v>1308</v>
      </c>
      <c r="M57" s="312" t="s">
        <v>1308</v>
      </c>
      <c r="N57" s="277"/>
      <c r="O57" s="273"/>
      <c r="P57" s="273" t="s">
        <v>11981</v>
      </c>
      <c r="Q57" s="279"/>
      <c r="R57" s="273" t="s">
        <v>1175</v>
      </c>
      <c r="S57" s="273" t="s">
        <v>7484</v>
      </c>
      <c r="T57" s="277" t="str">
        <f t="shared" ca="1" si="0"/>
        <v>0 tahun, 7 bulan, 28 hari</v>
      </c>
      <c r="U57" s="273">
        <f ca="1">DATEDIF(C57,Summary!$A$1,"d")</f>
        <v>240</v>
      </c>
      <c r="V57" s="273" t="s">
        <v>12650</v>
      </c>
      <c r="W57" s="280" t="str" cm="1">
        <f t="array" aca="1" ref="W57" ca="1">_xlfn.IFS(U57&lt;=X57,X57,U57&lt;=X57*2,X57*2,U57&lt;=X57*3,X57*3,U57&gt;X57*3,"&gt;"&amp;X57*3)</f>
        <v>Info</v>
      </c>
      <c r="X57" s="280" t="str" cm="1">
        <f t="array" ref="X57">_xlfn.IFS(M57="Level 1",7,M57="Level 2",14,M57="Level 3","30",M57="Info","Info",M57="Closed","Closed")</f>
        <v>Info</v>
      </c>
    </row>
    <row r="58" spans="1:28" s="236" customFormat="1" ht="40.799999999999997" x14ac:dyDescent="0.7">
      <c r="A58" s="273">
        <v>57</v>
      </c>
      <c r="B58" s="274" t="s">
        <v>12623</v>
      </c>
      <c r="C58" s="275">
        <v>46065</v>
      </c>
      <c r="D58" s="275">
        <v>46058</v>
      </c>
      <c r="E58" s="276" t="s">
        <v>39</v>
      </c>
      <c r="F58" s="277" t="s">
        <v>12624</v>
      </c>
      <c r="G58" s="277" t="s">
        <v>12639</v>
      </c>
      <c r="H58" s="276" t="s">
        <v>5508</v>
      </c>
      <c r="I58" s="276" t="s">
        <v>5989</v>
      </c>
      <c r="J58" s="277" t="s">
        <v>12614</v>
      </c>
      <c r="K58" s="274" t="s">
        <v>14977</v>
      </c>
      <c r="L58" s="316" t="s">
        <v>1184</v>
      </c>
      <c r="M58" s="316" t="s">
        <v>1184</v>
      </c>
      <c r="N58" s="277"/>
      <c r="O58" s="273" t="s">
        <v>15341</v>
      </c>
      <c r="P58" s="273" t="s">
        <v>15341</v>
      </c>
      <c r="Q58" s="279"/>
      <c r="R58" s="273" t="s">
        <v>13705</v>
      </c>
      <c r="S58" s="273" t="s">
        <v>12466</v>
      </c>
      <c r="T58" s="277" t="str">
        <f t="shared" ca="1" si="0"/>
        <v>0 tahun, 7 bulan, 27 hari</v>
      </c>
      <c r="U58" s="273">
        <f ca="1">DATEDIF(C58,Summary!$A$1,"d")</f>
        <v>239</v>
      </c>
      <c r="V58" s="273" t="s">
        <v>12606</v>
      </c>
      <c r="W58" s="280" t="str" cm="1">
        <f t="array" aca="1" ref="W58" ca="1">_xlfn.IFS(U58&lt;=X58,X58,U58&lt;=X58*2,X58*2,U58&lt;=X58*3,X58*3,U58&gt;X58*3,"&gt;"&amp;X58*3)</f>
        <v>Closed</v>
      </c>
      <c r="X58" s="280" t="str" cm="1">
        <f t="array" ref="X58">_xlfn.IFS(M58="Level 1",7,M58="Level 2",14,M58="Level 3","30",M58="Info","Info",M58="Closed","Closed")</f>
        <v>Closed</v>
      </c>
    </row>
    <row r="59" spans="1:28" s="236" customFormat="1" ht="40.799999999999997" x14ac:dyDescent="0.7">
      <c r="A59" s="273">
        <v>58</v>
      </c>
      <c r="B59" s="274" t="s">
        <v>12630</v>
      </c>
      <c r="C59" s="275">
        <v>46065</v>
      </c>
      <c r="D59" s="275">
        <v>46058</v>
      </c>
      <c r="E59" s="276" t="s">
        <v>39</v>
      </c>
      <c r="F59" s="277" t="s">
        <v>12640</v>
      </c>
      <c r="G59" s="277" t="s">
        <v>12641</v>
      </c>
      <c r="H59" s="276" t="s">
        <v>5508</v>
      </c>
      <c r="I59" s="276" t="s">
        <v>5989</v>
      </c>
      <c r="J59" s="277" t="s">
        <v>12613</v>
      </c>
      <c r="K59" s="274" t="s">
        <v>14977</v>
      </c>
      <c r="L59" s="315" t="s">
        <v>1305</v>
      </c>
      <c r="M59" s="315" t="s">
        <v>5814</v>
      </c>
      <c r="N59" s="277"/>
      <c r="O59" s="273"/>
      <c r="P59" s="273"/>
      <c r="Q59" s="279"/>
      <c r="R59" s="273" t="s">
        <v>1175</v>
      </c>
      <c r="S59" s="273" t="s">
        <v>7484</v>
      </c>
      <c r="T59" s="277" t="str">
        <f t="shared" ca="1" si="0"/>
        <v>0 tahun, 7 bulan, 27 hari</v>
      </c>
      <c r="U59" s="273">
        <f ca="1">DATEDIF(C59,Summary!$A$1,"d")</f>
        <v>239</v>
      </c>
      <c r="V59" s="273" t="s">
        <v>12718</v>
      </c>
      <c r="W59" s="280" t="str" cm="1">
        <f t="array" aca="1" ref="W59" ca="1">_xlfn.IFS(U59&lt;=X59,X59,U59&lt;=X59*2,X59*2,U59&lt;=X59*3,X59*3,U59&gt;X59*3,"&gt;"&amp;X59*3)</f>
        <v>&gt;42</v>
      </c>
      <c r="X59" s="280" cm="1">
        <f t="array" ref="X59">_xlfn.IFS(M59="Level 1",7,M59="Level 2",14,M59="Level 3","30",M59="Info","Info",M59="Closed","Closed")</f>
        <v>14</v>
      </c>
    </row>
    <row r="60" spans="1:28" s="236" customFormat="1" ht="40.799999999999997" x14ac:dyDescent="0.7">
      <c r="A60" s="273">
        <v>59</v>
      </c>
      <c r="B60" s="274" t="s">
        <v>12631</v>
      </c>
      <c r="C60" s="275">
        <v>46065</v>
      </c>
      <c r="D60" s="275">
        <v>46059</v>
      </c>
      <c r="E60" s="276" t="s">
        <v>39</v>
      </c>
      <c r="F60" s="277" t="s">
        <v>12642</v>
      </c>
      <c r="G60" s="277" t="s">
        <v>12643</v>
      </c>
      <c r="H60" s="276" t="s">
        <v>5508</v>
      </c>
      <c r="I60" s="276" t="s">
        <v>5989</v>
      </c>
      <c r="J60" s="277" t="s">
        <v>12613</v>
      </c>
      <c r="K60" s="274" t="s">
        <v>14977</v>
      </c>
      <c r="L60" s="316" t="s">
        <v>1184</v>
      </c>
      <c r="M60" s="316" t="s">
        <v>1184</v>
      </c>
      <c r="N60" s="277"/>
      <c r="O60" s="273" t="s">
        <v>15492</v>
      </c>
      <c r="P60" s="273" t="s">
        <v>15492</v>
      </c>
      <c r="Q60" s="279"/>
      <c r="R60" s="273" t="s">
        <v>1175</v>
      </c>
      <c r="S60" s="273" t="s">
        <v>7484</v>
      </c>
      <c r="T60" s="277" t="str">
        <f t="shared" ca="1" si="0"/>
        <v>0 tahun, 7 bulan, 27 hari</v>
      </c>
      <c r="U60" s="273">
        <f ca="1">DATEDIF(C60,Summary!$A$1,"d")</f>
        <v>239</v>
      </c>
      <c r="V60" s="273" t="s">
        <v>12718</v>
      </c>
      <c r="W60" s="280" t="str" cm="1">
        <f t="array" aca="1" ref="W60" ca="1">_xlfn.IFS(U60&lt;=X60,X60,U60&lt;=X60*2,X60*2,U60&lt;=X60*3,X60*3,U60&gt;X60*3,"&gt;"&amp;X60*3)</f>
        <v>Closed</v>
      </c>
      <c r="X60" s="280" t="str" cm="1">
        <f t="array" ref="X60">_xlfn.IFS(M60="Level 1",7,M60="Level 2",14,M60="Level 3","30",M60="Info","Info",M60="Closed","Closed")</f>
        <v>Closed</v>
      </c>
    </row>
    <row r="61" spans="1:28" s="236" customFormat="1" ht="61.2" x14ac:dyDescent="0.7">
      <c r="A61" s="273">
        <v>60</v>
      </c>
      <c r="B61" s="274" t="s">
        <v>12625</v>
      </c>
      <c r="C61" s="275">
        <v>46065</v>
      </c>
      <c r="D61" s="275">
        <v>46056</v>
      </c>
      <c r="E61" s="276" t="s">
        <v>39</v>
      </c>
      <c r="F61" s="277" t="s">
        <v>12626</v>
      </c>
      <c r="G61" s="277" t="s">
        <v>12627</v>
      </c>
      <c r="H61" s="276" t="s">
        <v>5508</v>
      </c>
      <c r="I61" s="276" t="s">
        <v>5989</v>
      </c>
      <c r="J61" s="277" t="s">
        <v>12614</v>
      </c>
      <c r="K61" s="274" t="s">
        <v>14977</v>
      </c>
      <c r="L61" s="316" t="s">
        <v>1184</v>
      </c>
      <c r="M61" s="316" t="s">
        <v>1184</v>
      </c>
      <c r="N61" s="277"/>
      <c r="O61" s="273" t="s">
        <v>15141</v>
      </c>
      <c r="P61" s="273" t="s">
        <v>15141</v>
      </c>
      <c r="Q61" s="279"/>
      <c r="R61" s="273" t="s">
        <v>13705</v>
      </c>
      <c r="S61" s="273" t="s">
        <v>12466</v>
      </c>
      <c r="T61" s="277" t="str">
        <f t="shared" ca="1" si="0"/>
        <v>0 tahun, 7 bulan, 27 hari</v>
      </c>
      <c r="U61" s="273">
        <f ca="1">DATEDIF(C61,Summary!$A$1,"d")</f>
        <v>239</v>
      </c>
      <c r="V61" s="273" t="s">
        <v>12718</v>
      </c>
      <c r="W61" s="280" t="str" cm="1">
        <f t="array" aca="1" ref="W61" ca="1">_xlfn.IFS(U61&lt;=X61,X61,U61&lt;=X61*2,X61*2,U61&lt;=X61*3,X61*3,U61&gt;X61*3,"&gt;"&amp;X61*3)</f>
        <v>Closed</v>
      </c>
      <c r="X61" s="280" t="str" cm="1">
        <f t="array" ref="X61">_xlfn.IFS(M61="Level 1",7,M61="Level 2",14,M61="Level 3","30",M61="Info","Info",M61="Closed","Closed")</f>
        <v>Closed</v>
      </c>
    </row>
    <row r="62" spans="1:28" s="236" customFormat="1" ht="40.799999999999997" x14ac:dyDescent="0.7">
      <c r="A62" s="273">
        <v>61</v>
      </c>
      <c r="B62" s="274" t="s">
        <v>12632</v>
      </c>
      <c r="C62" s="275">
        <v>46065</v>
      </c>
      <c r="D62" s="275">
        <v>46057</v>
      </c>
      <c r="E62" s="276" t="s">
        <v>39</v>
      </c>
      <c r="F62" s="277" t="s">
        <v>12292</v>
      </c>
      <c r="G62" s="277" t="s">
        <v>12643</v>
      </c>
      <c r="H62" s="276" t="s">
        <v>5508</v>
      </c>
      <c r="I62" s="276" t="s">
        <v>5989</v>
      </c>
      <c r="J62" s="277" t="s">
        <v>12613</v>
      </c>
      <c r="K62" s="274" t="s">
        <v>14977</v>
      </c>
      <c r="L62" s="315" t="s">
        <v>1305</v>
      </c>
      <c r="M62" s="315" t="s">
        <v>5814</v>
      </c>
      <c r="N62" s="277"/>
      <c r="O62" s="273"/>
      <c r="P62" s="273"/>
      <c r="Q62" s="279"/>
      <c r="R62" s="273" t="s">
        <v>1175</v>
      </c>
      <c r="S62" s="273" t="s">
        <v>7484</v>
      </c>
      <c r="T62" s="277" t="str">
        <f t="shared" ca="1" si="0"/>
        <v>0 tahun, 7 bulan, 27 hari</v>
      </c>
      <c r="U62" s="273">
        <f ca="1">DATEDIF(C62,Summary!$A$1,"d")</f>
        <v>239</v>
      </c>
      <c r="V62" s="273" t="s">
        <v>12718</v>
      </c>
      <c r="W62" s="280" t="str" cm="1">
        <f t="array" aca="1" ref="W62" ca="1">_xlfn.IFS(U62&lt;=X62,X62,U62&lt;=X62*2,X62*2,U62&lt;=X62*3,X62*3,U62&gt;X62*3,"&gt;"&amp;X62*3)</f>
        <v>&gt;42</v>
      </c>
      <c r="X62" s="280" cm="1">
        <f t="array" ref="X62">_xlfn.IFS(M62="Level 1",7,M62="Level 2",14,M62="Level 3","30",M62="Info","Info",M62="Closed","Closed")</f>
        <v>14</v>
      </c>
    </row>
    <row r="63" spans="1:28" s="236" customFormat="1" ht="61.2" x14ac:dyDescent="0.7">
      <c r="A63" s="273">
        <v>62</v>
      </c>
      <c r="B63" s="274" t="s">
        <v>12633</v>
      </c>
      <c r="C63" s="275">
        <v>46065</v>
      </c>
      <c r="D63" s="275">
        <v>46062</v>
      </c>
      <c r="E63" s="276" t="s">
        <v>12644</v>
      </c>
      <c r="F63" s="277" t="s">
        <v>12645</v>
      </c>
      <c r="G63" s="277" t="s">
        <v>12646</v>
      </c>
      <c r="H63" s="276" t="s">
        <v>5508</v>
      </c>
      <c r="I63" s="276" t="s">
        <v>5989</v>
      </c>
      <c r="J63" s="277" t="s">
        <v>12614</v>
      </c>
      <c r="K63" s="274" t="s">
        <v>14978</v>
      </c>
      <c r="L63" s="312" t="s">
        <v>1308</v>
      </c>
      <c r="M63" s="312" t="s">
        <v>1308</v>
      </c>
      <c r="N63" s="277"/>
      <c r="O63" s="273"/>
      <c r="P63" s="273"/>
      <c r="Q63" s="279"/>
      <c r="R63" s="273" t="s">
        <v>10300</v>
      </c>
      <c r="S63" s="273" t="s">
        <v>1071</v>
      </c>
      <c r="T63" s="277" t="str">
        <f t="shared" ca="1" si="0"/>
        <v>0 tahun, 7 bulan, 27 hari</v>
      </c>
      <c r="U63" s="273">
        <f ca="1">DATEDIF(C63,Summary!$A$1,"d")</f>
        <v>239</v>
      </c>
      <c r="V63" s="273" t="s">
        <v>12651</v>
      </c>
      <c r="W63" s="280" t="str" cm="1">
        <f t="array" aca="1" ref="W63" ca="1">_xlfn.IFS(U63&lt;=X63,X63,U63&lt;=X63*2,X63*2,U63&lt;=X63*3,X63*3,U63&gt;X63*3,"&gt;"&amp;X63*3)</f>
        <v>Info</v>
      </c>
      <c r="X63" s="280" t="str" cm="1">
        <f t="array" ref="X63">_xlfn.IFS(M63="Level 1",7,M63="Level 2",14,M63="Level 3","30",M63="Info","Info",M63="Closed","Closed")</f>
        <v>Info</v>
      </c>
    </row>
    <row r="64" spans="1:28" s="236" customFormat="1" ht="81.599999999999994" x14ac:dyDescent="0.7">
      <c r="A64" s="273">
        <v>63</v>
      </c>
      <c r="B64" s="274" t="s">
        <v>12634</v>
      </c>
      <c r="C64" s="275">
        <v>46066</v>
      </c>
      <c r="D64" s="275">
        <v>46063</v>
      </c>
      <c r="E64" s="276" t="s">
        <v>10388</v>
      </c>
      <c r="F64" s="277" t="s">
        <v>12647</v>
      </c>
      <c r="G64" s="277" t="s">
        <v>12648</v>
      </c>
      <c r="H64" s="276" t="s">
        <v>5508</v>
      </c>
      <c r="I64" s="276" t="s">
        <v>3191</v>
      </c>
      <c r="J64" s="277" t="s">
        <v>12614</v>
      </c>
      <c r="K64" s="274" t="s">
        <v>14978</v>
      </c>
      <c r="L64" s="312" t="s">
        <v>1308</v>
      </c>
      <c r="M64" s="312" t="s">
        <v>1308</v>
      </c>
      <c r="N64" s="277"/>
      <c r="O64" s="273"/>
      <c r="P64" s="273" t="s">
        <v>12512</v>
      </c>
      <c r="Q64" s="279"/>
      <c r="R64" s="273" t="s">
        <v>11545</v>
      </c>
      <c r="S64" s="273" t="s">
        <v>11722</v>
      </c>
      <c r="T64" s="277" t="str">
        <f t="shared" ca="1" si="0"/>
        <v>0 tahun, 7 bulan, 26 hari</v>
      </c>
      <c r="U64" s="273">
        <f ca="1">DATEDIF(C64,Summary!$A$1,"d")</f>
        <v>238</v>
      </c>
      <c r="V64" s="273" t="s">
        <v>12652</v>
      </c>
      <c r="W64" s="280" t="str" cm="1">
        <f t="array" aca="1" ref="W64" ca="1">_xlfn.IFS(U64&lt;=X64,X64,U64&lt;=X64*2,X64*2,U64&lt;=X64*3,X64*3,U64&gt;X64*3,"&gt;"&amp;X64*3)</f>
        <v>Info</v>
      </c>
      <c r="X64" s="280" t="str" cm="1">
        <f t="array" ref="X64">_xlfn.IFS(M64="Level 1",7,M64="Level 2",14,M64="Level 3","30",M64="Info","Info",M64="Closed","Closed")</f>
        <v>Info</v>
      </c>
    </row>
    <row r="65" spans="1:24" s="236" customFormat="1" ht="40.799999999999997" x14ac:dyDescent="0.7">
      <c r="A65" s="273">
        <v>64</v>
      </c>
      <c r="B65" s="274" t="s">
        <v>12942</v>
      </c>
      <c r="C65" s="275">
        <v>46066</v>
      </c>
      <c r="D65" s="275">
        <v>46066</v>
      </c>
      <c r="E65" s="276" t="s">
        <v>10388</v>
      </c>
      <c r="F65" s="277" t="s">
        <v>12967</v>
      </c>
      <c r="G65" s="277" t="s">
        <v>12967</v>
      </c>
      <c r="H65" s="276" t="s">
        <v>5508</v>
      </c>
      <c r="I65" s="276" t="s">
        <v>5508</v>
      </c>
      <c r="J65" s="277" t="s">
        <v>12603</v>
      </c>
      <c r="K65" s="274" t="s">
        <v>14978</v>
      </c>
      <c r="L65" s="312" t="s">
        <v>1308</v>
      </c>
      <c r="M65" s="312" t="s">
        <v>1308</v>
      </c>
      <c r="N65" s="277"/>
      <c r="O65" s="273"/>
      <c r="P65" s="273"/>
      <c r="Q65" s="279"/>
      <c r="R65" s="273" t="s">
        <v>1080</v>
      </c>
      <c r="S65" s="273" t="s">
        <v>8269</v>
      </c>
      <c r="T65" s="277" t="str">
        <f t="shared" ca="1" si="0"/>
        <v>0 tahun, 7 bulan, 26 hari</v>
      </c>
      <c r="U65" s="273">
        <f ca="1">DATEDIF(C65,Summary!$A$1,"d")</f>
        <v>238</v>
      </c>
      <c r="V65" s="273" t="s">
        <v>13011</v>
      </c>
      <c r="W65" s="280" t="str" cm="1">
        <f t="array" aca="1" ref="W65" ca="1">_xlfn.IFS(U65&lt;=X65,X65,U65&lt;=X65*2,X65*2,U65&lt;=X65*3,X65*3,U65&gt;X65*3,"&gt;"&amp;X65*3)</f>
        <v>Info</v>
      </c>
      <c r="X65" s="280" t="str" cm="1">
        <f t="array" ref="X65">_xlfn.IFS(M65="Level 1",7,M65="Level 2",14,M65="Level 3","30",M65="Info","Info",M65="Closed","Closed")</f>
        <v>Info</v>
      </c>
    </row>
    <row r="66" spans="1:24" s="236" customFormat="1" ht="61.2" x14ac:dyDescent="0.7">
      <c r="A66" s="273">
        <v>65</v>
      </c>
      <c r="B66" s="274" t="s">
        <v>12943</v>
      </c>
      <c r="C66" s="275">
        <v>46076</v>
      </c>
      <c r="D66" s="275">
        <v>46073</v>
      </c>
      <c r="E66" s="276" t="s">
        <v>10388</v>
      </c>
      <c r="F66" s="277" t="s">
        <v>12968</v>
      </c>
      <c r="G66" s="277" t="s">
        <v>10798</v>
      </c>
      <c r="H66" s="276" t="s">
        <v>5508</v>
      </c>
      <c r="I66" s="276" t="s">
        <v>5990</v>
      </c>
      <c r="J66" s="277" t="s">
        <v>12614</v>
      </c>
      <c r="K66" s="274" t="s">
        <v>14978</v>
      </c>
      <c r="L66" s="312" t="s">
        <v>1308</v>
      </c>
      <c r="M66" s="312" t="s">
        <v>1308</v>
      </c>
      <c r="N66" s="277"/>
      <c r="O66" s="273"/>
      <c r="P66" s="273" t="s">
        <v>12658</v>
      </c>
      <c r="Q66" s="279"/>
      <c r="R66" s="273" t="s">
        <v>11545</v>
      </c>
      <c r="S66" s="273" t="s">
        <v>5481</v>
      </c>
      <c r="T66" s="277" t="str">
        <f t="shared" ref="T66:T128" ca="1" si="1">DATEDIF(C66,$Z$1,"Y")&amp;" tahun, "&amp;DATEDIF(C66,$Z$1,"YM")&amp;" bulan, "&amp;DATEDIF(C66,$Z$1,"MD")&amp;" hari"</f>
        <v>0 tahun, 7 bulan, 16 hari</v>
      </c>
      <c r="U66" s="273">
        <f ca="1">DATEDIF(C66,Summary!$A$1,"d")</f>
        <v>228</v>
      </c>
      <c r="V66" s="273" t="s">
        <v>13012</v>
      </c>
      <c r="W66" s="280" t="str" cm="1">
        <f t="array" aca="1" ref="W66" ca="1">_xlfn.IFS(U66&lt;=X66,X66,U66&lt;=X66*2,X66*2,U66&lt;=X66*3,X66*3,U66&gt;X66*3,"&gt;"&amp;X66*3)</f>
        <v>Info</v>
      </c>
      <c r="X66" s="280" t="str" cm="1">
        <f t="array" ref="X66">_xlfn.IFS(M66="Level 1",7,M66="Level 2",14,M66="Level 3","30",M66="Info","Info",M66="Closed","Closed")</f>
        <v>Info</v>
      </c>
    </row>
    <row r="67" spans="1:24" s="236" customFormat="1" ht="40.799999999999997" x14ac:dyDescent="0.7">
      <c r="A67" s="273">
        <v>66</v>
      </c>
      <c r="B67" s="274" t="s">
        <v>12944</v>
      </c>
      <c r="C67" s="275">
        <v>46077</v>
      </c>
      <c r="D67" s="275">
        <v>46065</v>
      </c>
      <c r="E67" s="276" t="s">
        <v>39</v>
      </c>
      <c r="F67" s="277" t="s">
        <v>12969</v>
      </c>
      <c r="G67" s="277" t="s">
        <v>12970</v>
      </c>
      <c r="H67" s="276" t="s">
        <v>5508</v>
      </c>
      <c r="I67" s="276" t="s">
        <v>3200</v>
      </c>
      <c r="J67" s="277" t="s">
        <v>12971</v>
      </c>
      <c r="K67" s="274" t="s">
        <v>14977</v>
      </c>
      <c r="L67" s="316" t="s">
        <v>1184</v>
      </c>
      <c r="M67" s="316" t="s">
        <v>1184</v>
      </c>
      <c r="N67" s="277"/>
      <c r="O67" s="273"/>
      <c r="P67" s="273"/>
      <c r="Q67" s="279"/>
      <c r="R67" s="273" t="s">
        <v>1080</v>
      </c>
      <c r="S67" s="273" t="s">
        <v>8269</v>
      </c>
      <c r="T67" s="277" t="str">
        <f t="shared" ca="1" si="1"/>
        <v>0 tahun, 7 bulan, 15 hari</v>
      </c>
      <c r="U67" s="273">
        <f ca="1">DATEDIF(C67,Summary!$A$1,"d")</f>
        <v>227</v>
      </c>
      <c r="V67" s="273" t="s">
        <v>13013</v>
      </c>
      <c r="W67" s="280" t="str" cm="1">
        <f t="array" aca="1" ref="W67" ca="1">_xlfn.IFS(U67&lt;=X67,X67,U67&lt;=X67*2,X67*2,U67&lt;=X67*3,X67*3,U67&gt;X67*3,"&gt;"&amp;X67*3)</f>
        <v>Closed</v>
      </c>
      <c r="X67" s="280" t="str" cm="1">
        <f t="array" ref="X67">_xlfn.IFS(M67="Level 1",7,M67="Level 2",14,M67="Level 3","30",M67="Info","Info",M67="Closed","Closed")</f>
        <v>Closed</v>
      </c>
    </row>
    <row r="68" spans="1:24" s="236" customFormat="1" ht="61.2" x14ac:dyDescent="0.7">
      <c r="A68" s="273">
        <v>67</v>
      </c>
      <c r="B68" s="274" t="s">
        <v>12945</v>
      </c>
      <c r="C68" s="275">
        <v>46077</v>
      </c>
      <c r="D68" s="275">
        <v>46065</v>
      </c>
      <c r="E68" s="276" t="s">
        <v>39</v>
      </c>
      <c r="F68" s="277" t="s">
        <v>12972</v>
      </c>
      <c r="G68" s="277" t="s">
        <v>12973</v>
      </c>
      <c r="H68" s="276" t="s">
        <v>5508</v>
      </c>
      <c r="I68" s="276" t="s">
        <v>5989</v>
      </c>
      <c r="J68" s="277" t="s">
        <v>12613</v>
      </c>
      <c r="K68" s="274" t="s">
        <v>14977</v>
      </c>
      <c r="L68" s="316" t="s">
        <v>1184</v>
      </c>
      <c r="M68" s="316" t="s">
        <v>1184</v>
      </c>
      <c r="N68" s="277"/>
      <c r="O68" s="273" t="s">
        <v>15492</v>
      </c>
      <c r="P68" s="273" t="s">
        <v>15492</v>
      </c>
      <c r="Q68" s="279"/>
      <c r="R68" s="273" t="s">
        <v>1175</v>
      </c>
      <c r="S68" s="273" t="s">
        <v>7484</v>
      </c>
      <c r="T68" s="277" t="str">
        <f t="shared" ca="1" si="1"/>
        <v>0 tahun, 7 bulan, 15 hari</v>
      </c>
      <c r="U68" s="273">
        <f ca="1">DATEDIF(C68,Summary!$A$1,"d")</f>
        <v>227</v>
      </c>
      <c r="V68" s="273" t="s">
        <v>13014</v>
      </c>
      <c r="W68" s="280" t="str" cm="1">
        <f t="array" aca="1" ref="W68" ca="1">_xlfn.IFS(U68&lt;=X68,X68,U68&lt;=X68*2,X68*2,U68&lt;=X68*3,X68*3,U68&gt;X68*3,"&gt;"&amp;X68*3)</f>
        <v>Closed</v>
      </c>
      <c r="X68" s="280" t="str" cm="1">
        <f t="array" ref="X68">_xlfn.IFS(M68="Level 1",7,M68="Level 2",14,M68="Level 3","30",M68="Info","Info",M68="Closed","Closed")</f>
        <v>Closed</v>
      </c>
    </row>
    <row r="69" spans="1:24" s="236" customFormat="1" ht="61.2" x14ac:dyDescent="0.7">
      <c r="A69" s="273">
        <v>68</v>
      </c>
      <c r="B69" s="274" t="s">
        <v>12946</v>
      </c>
      <c r="C69" s="275">
        <v>46077</v>
      </c>
      <c r="D69" s="275">
        <v>46065</v>
      </c>
      <c r="E69" s="276" t="s">
        <v>39</v>
      </c>
      <c r="F69" s="277" t="s">
        <v>12974</v>
      </c>
      <c r="G69" s="277" t="s">
        <v>12975</v>
      </c>
      <c r="H69" s="276" t="s">
        <v>5508</v>
      </c>
      <c r="I69" s="276" t="s">
        <v>3200</v>
      </c>
      <c r="J69" s="277" t="s">
        <v>12612</v>
      </c>
      <c r="K69" s="274" t="s">
        <v>14978</v>
      </c>
      <c r="L69" s="316" t="s">
        <v>1184</v>
      </c>
      <c r="M69" s="316" t="s">
        <v>1184</v>
      </c>
      <c r="N69" s="277"/>
      <c r="O69" s="273" t="s">
        <v>12816</v>
      </c>
      <c r="P69" s="276" t="s">
        <v>12816</v>
      </c>
      <c r="Q69" s="279"/>
      <c r="R69" s="273" t="s">
        <v>10661</v>
      </c>
      <c r="S69" s="273" t="s">
        <v>10891</v>
      </c>
      <c r="T69" s="277" t="str">
        <f t="shared" ca="1" si="1"/>
        <v>0 tahun, 7 bulan, 15 hari</v>
      </c>
      <c r="U69" s="273">
        <f ca="1">DATEDIF(C69,Summary!$A$1,"d")</f>
        <v>227</v>
      </c>
      <c r="V69" s="273" t="s">
        <v>13015</v>
      </c>
      <c r="W69" s="280" t="str" cm="1">
        <f t="array" aca="1" ref="W69" ca="1">_xlfn.IFS(U69&lt;=X69,X69,U69&lt;=X69*2,X69*2,U69&lt;=X69*3,X69*3,U69&gt;X69*3,"&gt;"&amp;X69*3)</f>
        <v>Closed</v>
      </c>
      <c r="X69" s="280" t="str" cm="1">
        <f t="array" ref="X69">_xlfn.IFS(M69="Level 1",7,M69="Level 2",14,M69="Level 3","30",M69="Info","Info",M69="Closed","Closed")</f>
        <v>Closed</v>
      </c>
    </row>
    <row r="70" spans="1:24" s="236" customFormat="1" ht="102" x14ac:dyDescent="0.7">
      <c r="A70" s="273">
        <v>69</v>
      </c>
      <c r="B70" s="274" t="s">
        <v>12947</v>
      </c>
      <c r="C70" s="275">
        <v>46077</v>
      </c>
      <c r="D70" s="275">
        <v>46065</v>
      </c>
      <c r="E70" s="276" t="s">
        <v>39</v>
      </c>
      <c r="F70" s="277" t="s">
        <v>12976</v>
      </c>
      <c r="G70" s="277" t="s">
        <v>12977</v>
      </c>
      <c r="H70" s="276" t="s">
        <v>5508</v>
      </c>
      <c r="I70" s="276" t="s">
        <v>3200</v>
      </c>
      <c r="J70" s="277" t="s">
        <v>12612</v>
      </c>
      <c r="K70" s="274" t="s">
        <v>14977</v>
      </c>
      <c r="L70" s="316" t="s">
        <v>1184</v>
      </c>
      <c r="M70" s="316" t="s">
        <v>1184</v>
      </c>
      <c r="N70" s="277"/>
      <c r="O70" s="273" t="s">
        <v>17064</v>
      </c>
      <c r="P70" s="276" t="s">
        <v>15343</v>
      </c>
      <c r="Q70" s="279"/>
      <c r="R70" s="273" t="s">
        <v>10661</v>
      </c>
      <c r="S70" s="273" t="s">
        <v>10891</v>
      </c>
      <c r="T70" s="277" t="str">
        <f t="shared" ca="1" si="1"/>
        <v>0 tahun, 7 bulan, 15 hari</v>
      </c>
      <c r="U70" s="273">
        <f ca="1">DATEDIF(C70,Summary!$A$1,"d")</f>
        <v>227</v>
      </c>
      <c r="V70" s="273" t="s">
        <v>13016</v>
      </c>
      <c r="W70" s="280" t="str" cm="1">
        <f t="array" aca="1" ref="W70" ca="1">_xlfn.IFS(U70&lt;=X70,X70,U70&lt;=X70*2,X70*2,U70&lt;=X70*3,X70*3,U70&gt;X70*3,"&gt;"&amp;X70*3)</f>
        <v>Closed</v>
      </c>
      <c r="X70" s="280" t="str" cm="1">
        <f t="array" ref="X70">_xlfn.IFS(M70="Level 1",7,M70="Level 2",14,M70="Level 3","30",M70="Info","Info",M70="Closed","Closed")</f>
        <v>Closed</v>
      </c>
    </row>
    <row r="71" spans="1:24" s="236" customFormat="1" ht="61.2" x14ac:dyDescent="0.7">
      <c r="A71" s="273">
        <v>70</v>
      </c>
      <c r="B71" s="274" t="s">
        <v>12948</v>
      </c>
      <c r="C71" s="275">
        <v>46077</v>
      </c>
      <c r="D71" s="275">
        <v>46066</v>
      </c>
      <c r="E71" s="276" t="s">
        <v>39</v>
      </c>
      <c r="F71" s="277" t="s">
        <v>12978</v>
      </c>
      <c r="G71" s="277" t="s">
        <v>12979</v>
      </c>
      <c r="H71" s="276" t="s">
        <v>5508</v>
      </c>
      <c r="I71" s="276" t="s">
        <v>5989</v>
      </c>
      <c r="J71" s="277" t="s">
        <v>12614</v>
      </c>
      <c r="K71" s="274" t="s">
        <v>14978</v>
      </c>
      <c r="L71" s="312" t="s">
        <v>1308</v>
      </c>
      <c r="M71" s="312" t="s">
        <v>1308</v>
      </c>
      <c r="N71" s="277"/>
      <c r="O71" s="273"/>
      <c r="P71" s="273"/>
      <c r="Q71" s="279"/>
      <c r="R71" s="273" t="s">
        <v>13705</v>
      </c>
      <c r="S71" s="273" t="s">
        <v>12980</v>
      </c>
      <c r="T71" s="277" t="str">
        <f t="shared" ca="1" si="1"/>
        <v>0 tahun, 7 bulan, 15 hari</v>
      </c>
      <c r="U71" s="273">
        <f ca="1">DATEDIF(C71,Summary!$A$1,"d")</f>
        <v>227</v>
      </c>
      <c r="V71" s="273" t="s">
        <v>13017</v>
      </c>
      <c r="W71" s="280" t="str" cm="1">
        <f t="array" aca="1" ref="W71" ca="1">_xlfn.IFS(U71&lt;=X71,X71,U71&lt;=X71*2,X71*2,U71&lt;=X71*3,X71*3,U71&gt;X71*3,"&gt;"&amp;X71*3)</f>
        <v>Info</v>
      </c>
      <c r="X71" s="280" t="str" cm="1">
        <f t="array" ref="X71">_xlfn.IFS(M71="Level 1",7,M71="Level 2",14,M71="Level 3","30",M71="Info","Info",M71="Closed","Closed")</f>
        <v>Info</v>
      </c>
    </row>
    <row r="72" spans="1:24" s="236" customFormat="1" ht="61.2" x14ac:dyDescent="0.7">
      <c r="A72" s="273">
        <v>71</v>
      </c>
      <c r="B72" s="274" t="s">
        <v>12949</v>
      </c>
      <c r="C72" s="275">
        <v>46079</v>
      </c>
      <c r="D72" s="275">
        <v>46059</v>
      </c>
      <c r="E72" s="276" t="s">
        <v>39</v>
      </c>
      <c r="F72" s="277" t="s">
        <v>12981</v>
      </c>
      <c r="G72" s="277" t="s">
        <v>12982</v>
      </c>
      <c r="H72" s="276" t="s">
        <v>5508</v>
      </c>
      <c r="I72" s="276" t="s">
        <v>5989</v>
      </c>
      <c r="J72" s="277" t="s">
        <v>3188</v>
      </c>
      <c r="K72" s="274" t="s">
        <v>14978</v>
      </c>
      <c r="L72" s="312" t="s">
        <v>1308</v>
      </c>
      <c r="M72" s="312" t="s">
        <v>1308</v>
      </c>
      <c r="N72" s="277"/>
      <c r="O72" s="273"/>
      <c r="P72" s="273"/>
      <c r="Q72" s="279"/>
      <c r="R72" s="273" t="s">
        <v>1170</v>
      </c>
      <c r="S72" s="273" t="s">
        <v>1171</v>
      </c>
      <c r="T72" s="277" t="str">
        <f t="shared" ca="1" si="1"/>
        <v>0 tahun, 7 bulan, 13 hari</v>
      </c>
      <c r="U72" s="273">
        <f ca="1">DATEDIF(C72,Summary!$A$1,"d")</f>
        <v>225</v>
      </c>
      <c r="V72" s="273" t="s">
        <v>13018</v>
      </c>
      <c r="W72" s="280" t="str" cm="1">
        <f t="array" aca="1" ref="W72" ca="1">_xlfn.IFS(U72&lt;=X72,X72,U72&lt;=X72*2,X72*2,U72&lt;=X72*3,X72*3,U72&gt;X72*3,"&gt;"&amp;X72*3)</f>
        <v>Info</v>
      </c>
      <c r="X72" s="280" t="str" cm="1">
        <f t="array" ref="X72">_xlfn.IFS(M72="Level 1",7,M72="Level 2",14,M72="Level 3","30",M72="Info","Info",M72="Closed","Closed")</f>
        <v>Info</v>
      </c>
    </row>
    <row r="73" spans="1:24" s="236" customFormat="1" ht="40.799999999999997" x14ac:dyDescent="0.7">
      <c r="A73" s="273">
        <v>72</v>
      </c>
      <c r="B73" s="274" t="s">
        <v>12950</v>
      </c>
      <c r="C73" s="275">
        <v>46080</v>
      </c>
      <c r="D73" s="275">
        <v>46079</v>
      </c>
      <c r="E73" s="276" t="s">
        <v>39</v>
      </c>
      <c r="F73" s="277" t="s">
        <v>5877</v>
      </c>
      <c r="G73" s="277" t="s">
        <v>12983</v>
      </c>
      <c r="H73" s="276" t="s">
        <v>5508</v>
      </c>
      <c r="I73" s="276" t="s">
        <v>5989</v>
      </c>
      <c r="J73" s="277" t="s">
        <v>12614</v>
      </c>
      <c r="K73" s="274" t="s">
        <v>14977</v>
      </c>
      <c r="L73" s="316" t="s">
        <v>1184</v>
      </c>
      <c r="M73" s="316" t="s">
        <v>1184</v>
      </c>
      <c r="N73" s="277"/>
      <c r="O73" s="276" t="s">
        <v>12771</v>
      </c>
      <c r="P73" s="273" t="s">
        <v>12771</v>
      </c>
      <c r="Q73" s="279"/>
      <c r="R73" s="273" t="s">
        <v>11545</v>
      </c>
      <c r="S73" s="273" t="s">
        <v>5604</v>
      </c>
      <c r="T73" s="277" t="str">
        <f t="shared" ca="1" si="1"/>
        <v>0 tahun, 7 bulan, 12 hari</v>
      </c>
      <c r="U73" s="273">
        <f ca="1">DATEDIF(C73,Summary!$A$1,"d")</f>
        <v>224</v>
      </c>
      <c r="V73" s="273" t="s">
        <v>13019</v>
      </c>
      <c r="W73" s="280" t="str" cm="1">
        <f t="array" aca="1" ref="W73" ca="1">_xlfn.IFS(U73&lt;=X73,X73,U73&lt;=X73*2,X73*2,U73&lt;=X73*3,X73*3,U73&gt;X73*3,"&gt;"&amp;X73*3)</f>
        <v>Closed</v>
      </c>
      <c r="X73" s="280" t="str" cm="1">
        <f t="array" ref="X73">_xlfn.IFS(M73="Level 1",7,M73="Level 2",14,M73="Level 3","30",M73="Info","Info",M73="Closed","Closed")</f>
        <v>Closed</v>
      </c>
    </row>
    <row r="74" spans="1:24" s="236" customFormat="1" ht="40.799999999999997" x14ac:dyDescent="0.7">
      <c r="A74" s="273">
        <v>73</v>
      </c>
      <c r="B74" s="274" t="s">
        <v>12951</v>
      </c>
      <c r="C74" s="275">
        <v>46080</v>
      </c>
      <c r="D74" s="275">
        <v>46079</v>
      </c>
      <c r="E74" s="276" t="s">
        <v>39</v>
      </c>
      <c r="F74" s="277" t="s">
        <v>12984</v>
      </c>
      <c r="G74" s="277" t="s">
        <v>12985</v>
      </c>
      <c r="H74" s="276" t="s">
        <v>5508</v>
      </c>
      <c r="I74" s="276" t="s">
        <v>5989</v>
      </c>
      <c r="J74" s="277" t="s">
        <v>1088</v>
      </c>
      <c r="K74" s="274" t="s">
        <v>14977</v>
      </c>
      <c r="L74" s="316" t="s">
        <v>1184</v>
      </c>
      <c r="M74" s="316" t="s">
        <v>1184</v>
      </c>
      <c r="N74" s="277"/>
      <c r="O74" s="276" t="s">
        <v>13050</v>
      </c>
      <c r="P74" s="273" t="s">
        <v>13050</v>
      </c>
      <c r="Q74" s="279"/>
      <c r="R74" s="273" t="s">
        <v>1088</v>
      </c>
      <c r="S74" s="273" t="s">
        <v>1089</v>
      </c>
      <c r="T74" s="277" t="str">
        <f t="shared" ca="1" si="1"/>
        <v>0 tahun, 7 bulan, 12 hari</v>
      </c>
      <c r="U74" s="273">
        <f ca="1">DATEDIF(C74,Summary!$A$1,"d")</f>
        <v>224</v>
      </c>
      <c r="V74" s="273" t="s">
        <v>13020</v>
      </c>
      <c r="W74" s="280" t="str" cm="1">
        <f t="array" aca="1" ref="W74" ca="1">_xlfn.IFS(U74&lt;=X74,X74,U74&lt;=X74*2,X74*2,U74&lt;=X74*3,X74*3,U74&gt;X74*3,"&gt;"&amp;X74*3)</f>
        <v>Closed</v>
      </c>
      <c r="X74" s="280" t="str" cm="1">
        <f t="array" ref="X74">_xlfn.IFS(M74="Level 1",7,M74="Level 2",14,M74="Level 3","30",M74="Info","Info",M74="Closed","Closed")</f>
        <v>Closed</v>
      </c>
    </row>
    <row r="75" spans="1:24" s="236" customFormat="1" ht="61.2" x14ac:dyDescent="0.7">
      <c r="A75" s="273">
        <v>74</v>
      </c>
      <c r="B75" s="274" t="s">
        <v>12952</v>
      </c>
      <c r="C75" s="275">
        <v>46082</v>
      </c>
      <c r="D75" s="275">
        <v>46080</v>
      </c>
      <c r="E75" s="276" t="s">
        <v>10388</v>
      </c>
      <c r="F75" s="277" t="s">
        <v>12986</v>
      </c>
      <c r="G75" s="277" t="s">
        <v>12987</v>
      </c>
      <c r="H75" s="276" t="s">
        <v>5508</v>
      </c>
      <c r="I75" s="276" t="s">
        <v>5989</v>
      </c>
      <c r="J75" s="277" t="s">
        <v>12603</v>
      </c>
      <c r="K75" s="274" t="s">
        <v>14978</v>
      </c>
      <c r="L75" s="312" t="s">
        <v>1308</v>
      </c>
      <c r="M75" s="312" t="s">
        <v>1308</v>
      </c>
      <c r="N75" s="277"/>
      <c r="O75" s="273"/>
      <c r="P75" s="273"/>
      <c r="Q75" s="279"/>
      <c r="R75" s="273" t="s">
        <v>1080</v>
      </c>
      <c r="S75" s="273" t="s">
        <v>9788</v>
      </c>
      <c r="T75" s="277" t="str">
        <f t="shared" ca="1" si="1"/>
        <v>0 tahun, 7 bulan, 8 hari</v>
      </c>
      <c r="U75" s="273">
        <f ca="1">DATEDIF(C75,Summary!$A$1,"d")</f>
        <v>222</v>
      </c>
      <c r="V75" s="273" t="s">
        <v>13021</v>
      </c>
      <c r="W75" s="280" t="str" cm="1">
        <f t="array" aca="1" ref="W75" ca="1">_xlfn.IFS(U75&lt;=X75,X75,U75&lt;=X75*2,X75*2,U75&lt;=X75*3,X75*3,U75&gt;X75*3,"&gt;"&amp;X75*3)</f>
        <v>Info</v>
      </c>
      <c r="X75" s="280" t="str" cm="1">
        <f t="array" ref="X75">_xlfn.IFS(M75="Level 1",7,M75="Level 2",14,M75="Level 3","30",M75="Info","Info",M75="Closed","Closed")</f>
        <v>Info</v>
      </c>
    </row>
    <row r="76" spans="1:24" s="236" customFormat="1" ht="40.799999999999997" x14ac:dyDescent="0.7">
      <c r="A76" s="273">
        <v>75</v>
      </c>
      <c r="B76" s="274" t="s">
        <v>12953</v>
      </c>
      <c r="C76" s="275">
        <v>46084</v>
      </c>
      <c r="D76" s="275">
        <v>46083</v>
      </c>
      <c r="E76" s="276" t="s">
        <v>10388</v>
      </c>
      <c r="F76" s="277" t="s">
        <v>12988</v>
      </c>
      <c r="G76" s="277" t="s">
        <v>12989</v>
      </c>
      <c r="H76" s="276" t="s">
        <v>5508</v>
      </c>
      <c r="I76" s="276" t="s">
        <v>5989</v>
      </c>
      <c r="J76" s="277" t="s">
        <v>9844</v>
      </c>
      <c r="K76" s="274" t="s">
        <v>14978</v>
      </c>
      <c r="L76" s="312" t="s">
        <v>1308</v>
      </c>
      <c r="M76" s="312" t="s">
        <v>1308</v>
      </c>
      <c r="N76" s="277"/>
      <c r="O76" s="273"/>
      <c r="P76" s="273"/>
      <c r="Q76" s="279"/>
      <c r="R76" s="273" t="s">
        <v>10720</v>
      </c>
      <c r="S76" s="273" t="s">
        <v>1071</v>
      </c>
      <c r="T76" s="277" t="str">
        <f t="shared" ca="1" si="1"/>
        <v>0 tahun, 7 bulan, 6 hari</v>
      </c>
      <c r="U76" s="273">
        <f ca="1">DATEDIF(C76,Summary!$A$1,"d")</f>
        <v>220</v>
      </c>
      <c r="V76" s="273" t="s">
        <v>13022</v>
      </c>
      <c r="W76" s="280" t="str" cm="1">
        <f t="array" aca="1" ref="W76" ca="1">_xlfn.IFS(U76&lt;=X76,X76,U76&lt;=X76*2,X76*2,U76&lt;=X76*3,X76*3,U76&gt;X76*3,"&gt;"&amp;X76*3)</f>
        <v>Info</v>
      </c>
      <c r="X76" s="280" t="str" cm="1">
        <f t="array" ref="X76">_xlfn.IFS(M76="Level 1",7,M76="Level 2",14,M76="Level 3","30",M76="Info","Info",M76="Closed","Closed")</f>
        <v>Info</v>
      </c>
    </row>
    <row r="77" spans="1:24" s="236" customFormat="1" ht="61.2" x14ac:dyDescent="0.7">
      <c r="A77" s="273">
        <v>76</v>
      </c>
      <c r="B77" s="274" t="s">
        <v>12954</v>
      </c>
      <c r="C77" s="275">
        <v>46084</v>
      </c>
      <c r="D77" s="275">
        <v>46083</v>
      </c>
      <c r="E77" s="276" t="s">
        <v>10388</v>
      </c>
      <c r="F77" s="277" t="s">
        <v>12990</v>
      </c>
      <c r="G77" s="277" t="s">
        <v>12991</v>
      </c>
      <c r="H77" s="276" t="s">
        <v>5508</v>
      </c>
      <c r="I77" s="276" t="s">
        <v>5989</v>
      </c>
      <c r="J77" s="277" t="s">
        <v>9844</v>
      </c>
      <c r="K77" s="274" t="s">
        <v>14978</v>
      </c>
      <c r="L77" s="312" t="s">
        <v>1308</v>
      </c>
      <c r="M77" s="312" t="s">
        <v>1308</v>
      </c>
      <c r="N77" s="277"/>
      <c r="O77" s="273"/>
      <c r="P77" s="273"/>
      <c r="Q77" s="279"/>
      <c r="R77" s="273" t="s">
        <v>10720</v>
      </c>
      <c r="S77" s="273" t="s">
        <v>1071</v>
      </c>
      <c r="T77" s="277" t="str">
        <f t="shared" ca="1" si="1"/>
        <v>0 tahun, 7 bulan, 6 hari</v>
      </c>
      <c r="U77" s="273">
        <f ca="1">DATEDIF(C77,Summary!$A$1,"d")</f>
        <v>220</v>
      </c>
      <c r="V77" s="273" t="s">
        <v>13023</v>
      </c>
      <c r="W77" s="280" t="str" cm="1">
        <f t="array" aca="1" ref="W77" ca="1">_xlfn.IFS(U77&lt;=X77,X77,U77&lt;=X77*2,X77*2,U77&lt;=X77*3,X77*3,U77&gt;X77*3,"&gt;"&amp;X77*3)</f>
        <v>Info</v>
      </c>
      <c r="X77" s="280" t="str" cm="1">
        <f t="array" ref="X77">_xlfn.IFS(M77="Level 1",7,M77="Level 2",14,M77="Level 3","30",M77="Info","Info",M77="Closed","Closed")</f>
        <v>Info</v>
      </c>
    </row>
    <row r="78" spans="1:24" s="236" customFormat="1" ht="61.2" x14ac:dyDescent="0.7">
      <c r="A78" s="273">
        <v>77</v>
      </c>
      <c r="B78" s="274" t="s">
        <v>12955</v>
      </c>
      <c r="C78" s="275">
        <v>46085</v>
      </c>
      <c r="D78" s="275">
        <v>46063</v>
      </c>
      <c r="E78" s="276" t="s">
        <v>10388</v>
      </c>
      <c r="F78" s="277" t="s">
        <v>12992</v>
      </c>
      <c r="G78" s="277" t="s">
        <v>12993</v>
      </c>
      <c r="H78" s="276" t="s">
        <v>5508</v>
      </c>
      <c r="I78" s="276" t="s">
        <v>5989</v>
      </c>
      <c r="J78" s="277" t="s">
        <v>12614</v>
      </c>
      <c r="K78" s="274" t="s">
        <v>14978</v>
      </c>
      <c r="L78" s="312" t="s">
        <v>1308</v>
      </c>
      <c r="M78" s="312" t="s">
        <v>1308</v>
      </c>
      <c r="N78" s="277"/>
      <c r="O78" s="273"/>
      <c r="P78" s="273"/>
      <c r="Q78" s="279"/>
      <c r="R78" s="273" t="s">
        <v>13705</v>
      </c>
      <c r="S78" s="273" t="s">
        <v>12980</v>
      </c>
      <c r="T78" s="277" t="str">
        <f t="shared" ca="1" si="1"/>
        <v>0 tahun, 7 bulan, 5 hari</v>
      </c>
      <c r="U78" s="273">
        <f ca="1">DATEDIF(C78,Summary!$A$1,"d")</f>
        <v>219</v>
      </c>
      <c r="V78" s="273" t="s">
        <v>13024</v>
      </c>
      <c r="W78" s="280" t="str" cm="1">
        <f t="array" aca="1" ref="W78" ca="1">_xlfn.IFS(U78&lt;=X78,X78,U78&lt;=X78*2,X78*2,U78&lt;=X78*3,X78*3,U78&gt;X78*3,"&gt;"&amp;X78*3)</f>
        <v>Info</v>
      </c>
      <c r="X78" s="280" t="str" cm="1">
        <f t="array" ref="X78">_xlfn.IFS(M78="Level 1",7,M78="Level 2",14,M78="Level 3","30",M78="Info","Info",M78="Closed","Closed")</f>
        <v>Info</v>
      </c>
    </row>
    <row r="79" spans="1:24" s="236" customFormat="1" ht="61.2" x14ac:dyDescent="0.7">
      <c r="A79" s="273">
        <v>78</v>
      </c>
      <c r="B79" s="274" t="s">
        <v>12956</v>
      </c>
      <c r="C79" s="275">
        <v>46086</v>
      </c>
      <c r="D79" s="275">
        <v>46078</v>
      </c>
      <c r="E79" s="276" t="s">
        <v>39</v>
      </c>
      <c r="F79" s="277" t="s">
        <v>12994</v>
      </c>
      <c r="G79" s="277" t="s">
        <v>12995</v>
      </c>
      <c r="H79" s="276" t="s">
        <v>5508</v>
      </c>
      <c r="I79" s="276" t="s">
        <v>5989</v>
      </c>
      <c r="J79" s="277" t="s">
        <v>12852</v>
      </c>
      <c r="K79" s="274" t="s">
        <v>14977</v>
      </c>
      <c r="L79" s="316" t="s">
        <v>1184</v>
      </c>
      <c r="M79" s="316" t="s">
        <v>1184</v>
      </c>
      <c r="N79" s="277"/>
      <c r="O79" s="273"/>
      <c r="P79" s="273"/>
      <c r="Q79" s="279"/>
      <c r="R79" s="273" t="s">
        <v>10300</v>
      </c>
      <c r="S79" s="273" t="s">
        <v>12900</v>
      </c>
      <c r="T79" s="277" t="str">
        <f t="shared" ca="1" si="1"/>
        <v>0 tahun, 7 bulan, 4 hari</v>
      </c>
      <c r="U79" s="273">
        <f ca="1">DATEDIF(C79,Summary!$A$1,"d")</f>
        <v>218</v>
      </c>
      <c r="V79" s="273" t="s">
        <v>13025</v>
      </c>
      <c r="W79" s="280" t="str" cm="1">
        <f t="array" aca="1" ref="W79" ca="1">_xlfn.IFS(U79&lt;=X79,X79,U79&lt;=X79*2,X79*2,U79&lt;=X79*3,X79*3,U79&gt;X79*3,"&gt;"&amp;X79*3)</f>
        <v>Closed</v>
      </c>
      <c r="X79" s="280" t="str" cm="1">
        <f t="array" ref="X79">_xlfn.IFS(M79="Level 1",7,M79="Level 2",14,M79="Level 3","30",M79="Info","Info",M79="Closed","Closed")</f>
        <v>Closed</v>
      </c>
    </row>
    <row r="80" spans="1:24" s="236" customFormat="1" ht="61.2" x14ac:dyDescent="0.7">
      <c r="A80" s="273">
        <v>79</v>
      </c>
      <c r="B80" s="274" t="s">
        <v>12957</v>
      </c>
      <c r="C80" s="275">
        <v>46086</v>
      </c>
      <c r="D80" s="275">
        <v>46078</v>
      </c>
      <c r="E80" s="276" t="s">
        <v>39</v>
      </c>
      <c r="F80" s="277" t="s">
        <v>12996</v>
      </c>
      <c r="G80" s="277" t="s">
        <v>12997</v>
      </c>
      <c r="H80" s="276" t="s">
        <v>5508</v>
      </c>
      <c r="I80" s="276" t="s">
        <v>5989</v>
      </c>
      <c r="J80" s="277" t="s">
        <v>12613</v>
      </c>
      <c r="K80" s="274" t="s">
        <v>14977</v>
      </c>
      <c r="L80" s="315" t="s">
        <v>1305</v>
      </c>
      <c r="M80" s="315" t="s">
        <v>5814</v>
      </c>
      <c r="N80" s="277"/>
      <c r="O80" s="273"/>
      <c r="P80" s="273"/>
      <c r="Q80" s="279"/>
      <c r="R80" s="273" t="s">
        <v>13705</v>
      </c>
      <c r="S80" s="273" t="s">
        <v>15161</v>
      </c>
      <c r="T80" s="277" t="str">
        <f t="shared" ca="1" si="1"/>
        <v>0 tahun, 7 bulan, 4 hari</v>
      </c>
      <c r="U80" s="273">
        <f ca="1">DATEDIF(C80,Summary!$A$1,"d")</f>
        <v>218</v>
      </c>
      <c r="V80" s="273" t="s">
        <v>13026</v>
      </c>
      <c r="W80" s="280" t="str" cm="1">
        <f t="array" aca="1" ref="W80" ca="1">_xlfn.IFS(U80&lt;=X80,X80,U80&lt;=X80*2,X80*2,U80&lt;=X80*3,X80*3,U80&gt;X80*3,"&gt;"&amp;X80*3)</f>
        <v>&gt;42</v>
      </c>
      <c r="X80" s="280" cm="1">
        <f t="array" ref="X80">_xlfn.IFS(M80="Level 1",7,M80="Level 2",14,M80="Level 3","30",M80="Info","Info",M80="Closed","Closed")</f>
        <v>14</v>
      </c>
    </row>
    <row r="81" spans="1:24" s="236" customFormat="1" ht="40.799999999999997" x14ac:dyDescent="0.7">
      <c r="A81" s="273">
        <v>80</v>
      </c>
      <c r="B81" s="274" t="s">
        <v>12958</v>
      </c>
      <c r="C81" s="275">
        <v>46087</v>
      </c>
      <c r="D81" s="275">
        <v>46084</v>
      </c>
      <c r="E81" s="276" t="s">
        <v>39</v>
      </c>
      <c r="F81" s="277" t="s">
        <v>12998</v>
      </c>
      <c r="G81" s="277" t="s">
        <v>12999</v>
      </c>
      <c r="H81" s="276" t="s">
        <v>1079</v>
      </c>
      <c r="I81" s="276" t="s">
        <v>7756</v>
      </c>
      <c r="J81" s="277" t="s">
        <v>12608</v>
      </c>
      <c r="K81" s="274" t="s">
        <v>14978</v>
      </c>
      <c r="L81" s="312" t="s">
        <v>1308</v>
      </c>
      <c r="M81" s="312" t="s">
        <v>1308</v>
      </c>
      <c r="N81" s="277"/>
      <c r="O81" s="273"/>
      <c r="P81" s="273"/>
      <c r="Q81" s="279"/>
      <c r="R81" s="273" t="s">
        <v>1079</v>
      </c>
      <c r="S81" s="273" t="s">
        <v>1172</v>
      </c>
      <c r="T81" s="277" t="str">
        <f t="shared" ca="1" si="1"/>
        <v>0 tahun, 7 bulan, 3 hari</v>
      </c>
      <c r="U81" s="273">
        <f ca="1">DATEDIF(C81,Summary!$A$1,"d")</f>
        <v>217</v>
      </c>
      <c r="V81" s="273" t="s">
        <v>13027</v>
      </c>
      <c r="W81" s="280" t="str" cm="1">
        <f t="array" aca="1" ref="W81" ca="1">_xlfn.IFS(U81&lt;=X81,X81,U81&lt;=X81*2,X81*2,U81&lt;=X81*3,X81*3,U81&gt;X81*3,"&gt;"&amp;X81*3)</f>
        <v>Info</v>
      </c>
      <c r="X81" s="280" t="str" cm="1">
        <f t="array" ref="X81">_xlfn.IFS(M81="Level 1",7,M81="Level 2",14,M81="Level 3","30",M81="Info","Info",M81="Closed","Closed")</f>
        <v>Info</v>
      </c>
    </row>
    <row r="82" spans="1:24" s="236" customFormat="1" ht="102" x14ac:dyDescent="0.7">
      <c r="A82" s="273">
        <v>81</v>
      </c>
      <c r="B82" s="274" t="s">
        <v>12959</v>
      </c>
      <c r="C82" s="275">
        <v>46090</v>
      </c>
      <c r="D82" s="275">
        <v>46087</v>
      </c>
      <c r="E82" s="276" t="s">
        <v>10388</v>
      </c>
      <c r="F82" s="277" t="s">
        <v>13000</v>
      </c>
      <c r="G82" s="277" t="s">
        <v>10796</v>
      </c>
      <c r="H82" s="276" t="s">
        <v>5508</v>
      </c>
      <c r="I82" s="276" t="s">
        <v>5990</v>
      </c>
      <c r="J82" s="277" t="s">
        <v>12614</v>
      </c>
      <c r="K82" s="274" t="s">
        <v>14978</v>
      </c>
      <c r="L82" s="312" t="s">
        <v>1308</v>
      </c>
      <c r="M82" s="312" t="s">
        <v>1308</v>
      </c>
      <c r="N82" s="277"/>
      <c r="O82" s="273"/>
      <c r="P82" s="273" t="s">
        <v>12774</v>
      </c>
      <c r="Q82" s="279"/>
      <c r="R82" s="273" t="s">
        <v>11545</v>
      </c>
      <c r="S82" s="273" t="s">
        <v>5481</v>
      </c>
      <c r="T82" s="277" t="str">
        <f t="shared" ca="1" si="1"/>
        <v>0 tahun, 7 bulan, 0 hari</v>
      </c>
      <c r="U82" s="273">
        <f ca="1">DATEDIF(C82,Summary!$A$1,"d")</f>
        <v>214</v>
      </c>
      <c r="V82" s="273" t="s">
        <v>13028</v>
      </c>
      <c r="W82" s="280" t="str" cm="1">
        <f t="array" aca="1" ref="W82" ca="1">_xlfn.IFS(U82&lt;=X82,X82,U82&lt;=X82*2,X82*2,U82&lt;=X82*3,X82*3,U82&gt;X82*3,"&gt;"&amp;X82*3)</f>
        <v>Info</v>
      </c>
      <c r="X82" s="280" t="str" cm="1">
        <f t="array" ref="X82">_xlfn.IFS(M82="Level 1",7,M82="Level 2",14,M82="Level 3","30",M82="Info","Info",M82="Closed","Closed")</f>
        <v>Info</v>
      </c>
    </row>
    <row r="83" spans="1:24" s="236" customFormat="1" ht="81.599999999999994" x14ac:dyDescent="0.7">
      <c r="A83" s="273">
        <v>82</v>
      </c>
      <c r="B83" s="274" t="s">
        <v>12960</v>
      </c>
      <c r="C83" s="275">
        <v>46091</v>
      </c>
      <c r="D83" s="275">
        <v>46087</v>
      </c>
      <c r="E83" s="276" t="s">
        <v>10388</v>
      </c>
      <c r="F83" s="277" t="s">
        <v>13001</v>
      </c>
      <c r="G83" s="277" t="s">
        <v>10796</v>
      </c>
      <c r="H83" s="276" t="s">
        <v>5508</v>
      </c>
      <c r="I83" s="276" t="s">
        <v>7640</v>
      </c>
      <c r="J83" s="277" t="s">
        <v>12614</v>
      </c>
      <c r="K83" s="274" t="s">
        <v>14978</v>
      </c>
      <c r="L83" s="312" t="s">
        <v>1308</v>
      </c>
      <c r="M83" s="312" t="s">
        <v>1308</v>
      </c>
      <c r="N83" s="277"/>
      <c r="O83" s="273"/>
      <c r="P83" s="273" t="s">
        <v>12776</v>
      </c>
      <c r="Q83" s="279"/>
      <c r="R83" s="273" t="s">
        <v>11545</v>
      </c>
      <c r="S83" s="273" t="s">
        <v>8067</v>
      </c>
      <c r="T83" s="277" t="str">
        <f t="shared" ca="1" si="1"/>
        <v>0 tahun, 6 bulan, 29 hari</v>
      </c>
      <c r="U83" s="273">
        <f ca="1">DATEDIF(C83,Summary!$A$1,"d")</f>
        <v>213</v>
      </c>
      <c r="V83" s="273" t="s">
        <v>13029</v>
      </c>
      <c r="W83" s="280" t="str" cm="1">
        <f t="array" aca="1" ref="W83" ca="1">_xlfn.IFS(U83&lt;=X83,X83,U83&lt;=X83*2,X83*2,U83&lt;=X83*3,X83*3,U83&gt;X83*3,"&gt;"&amp;X83*3)</f>
        <v>Info</v>
      </c>
      <c r="X83" s="280" t="str" cm="1">
        <f t="array" ref="X83">_xlfn.IFS(M83="Level 1",7,M83="Level 2",14,M83="Level 3","30",M83="Info","Info",M83="Closed","Closed")</f>
        <v>Info</v>
      </c>
    </row>
    <row r="84" spans="1:24" s="236" customFormat="1" ht="40.799999999999997" x14ac:dyDescent="0.7">
      <c r="A84" s="273">
        <v>83</v>
      </c>
      <c r="B84" s="274" t="s">
        <v>12962</v>
      </c>
      <c r="C84" s="275">
        <v>46092</v>
      </c>
      <c r="D84" s="275">
        <v>46091</v>
      </c>
      <c r="E84" s="276" t="s">
        <v>39</v>
      </c>
      <c r="F84" s="277" t="s">
        <v>13002</v>
      </c>
      <c r="G84" s="277" t="s">
        <v>13003</v>
      </c>
      <c r="H84" s="276" t="s">
        <v>1079</v>
      </c>
      <c r="I84" s="276" t="s">
        <v>13701</v>
      </c>
      <c r="J84" s="277" t="s">
        <v>1088</v>
      </c>
      <c r="K84" s="274" t="s">
        <v>14977</v>
      </c>
      <c r="L84" s="316" t="s">
        <v>1184</v>
      </c>
      <c r="M84" s="316" t="s">
        <v>1184</v>
      </c>
      <c r="N84" s="277"/>
      <c r="O84" s="276" t="s">
        <v>13052</v>
      </c>
      <c r="P84" s="273" t="s">
        <v>13052</v>
      </c>
      <c r="Q84" s="279"/>
      <c r="R84" s="273" t="s">
        <v>1088</v>
      </c>
      <c r="S84" s="273" t="s">
        <v>1089</v>
      </c>
      <c r="T84" s="277" t="str">
        <f t="shared" ca="1" si="1"/>
        <v>0 tahun, 6 bulan, 28 hari</v>
      </c>
      <c r="U84" s="273">
        <f ca="1">DATEDIF(C84,Summary!$A$1,"d")</f>
        <v>212</v>
      </c>
      <c r="V84" s="273" t="s">
        <v>13030</v>
      </c>
      <c r="W84" s="280" t="str" cm="1">
        <f t="array" aca="1" ref="W84" ca="1">_xlfn.IFS(U84&lt;=X84,X84,U84&lt;=X84*2,X84*2,U84&lt;=X84*3,X84*3,U84&gt;X84*3,"&gt;"&amp;X84*3)</f>
        <v>Closed</v>
      </c>
      <c r="X84" s="280" t="str" cm="1">
        <f t="array" ref="X84">_xlfn.IFS(M84="Level 1",7,M84="Level 2",14,M84="Level 3","30",M84="Info","Info",M84="Closed","Closed")</f>
        <v>Closed</v>
      </c>
    </row>
    <row r="85" spans="1:24" s="236" customFormat="1" ht="40.799999999999997" x14ac:dyDescent="0.7">
      <c r="A85" s="273">
        <v>84</v>
      </c>
      <c r="B85" s="274" t="s">
        <v>12963</v>
      </c>
      <c r="C85" s="275">
        <v>46092</v>
      </c>
      <c r="D85" s="275">
        <v>46091</v>
      </c>
      <c r="E85" s="276" t="s">
        <v>39</v>
      </c>
      <c r="F85" s="277" t="s">
        <v>13004</v>
      </c>
      <c r="G85" s="277" t="s">
        <v>13005</v>
      </c>
      <c r="H85" s="276" t="s">
        <v>5508</v>
      </c>
      <c r="I85" s="276" t="s">
        <v>5989</v>
      </c>
      <c r="J85" s="277" t="s">
        <v>12613</v>
      </c>
      <c r="K85" s="274" t="s">
        <v>14977</v>
      </c>
      <c r="L85" s="316" t="s">
        <v>1184</v>
      </c>
      <c r="M85" s="316" t="s">
        <v>1184</v>
      </c>
      <c r="N85" s="277"/>
      <c r="O85" s="273" t="s">
        <v>13044</v>
      </c>
      <c r="P85" s="273" t="s">
        <v>13044</v>
      </c>
      <c r="Q85" s="279"/>
      <c r="R85" s="273" t="s">
        <v>1175</v>
      </c>
      <c r="S85" s="273" t="s">
        <v>7484</v>
      </c>
      <c r="T85" s="277" t="str">
        <f t="shared" ca="1" si="1"/>
        <v>0 tahun, 6 bulan, 28 hari</v>
      </c>
      <c r="U85" s="273">
        <f ca="1">DATEDIF(C85,Summary!$A$1,"d")</f>
        <v>212</v>
      </c>
      <c r="V85" s="273" t="s">
        <v>13031</v>
      </c>
      <c r="W85" s="280" t="str" cm="1">
        <f t="array" aca="1" ref="W85" ca="1">_xlfn.IFS(U85&lt;=X85,X85,U85&lt;=X85*2,X85*2,U85&lt;=X85*3,X85*3,U85&gt;X85*3,"&gt;"&amp;X85*3)</f>
        <v>Closed</v>
      </c>
      <c r="X85" s="280" t="str" cm="1">
        <f t="array" ref="X85">_xlfn.IFS(M85="Level 1",7,M85="Level 2",14,M85="Level 3","30",M85="Info","Info",M85="Closed","Closed")</f>
        <v>Closed</v>
      </c>
    </row>
    <row r="86" spans="1:24" s="236" customFormat="1" ht="40.799999999999997" x14ac:dyDescent="0.7">
      <c r="A86" s="273">
        <v>85</v>
      </c>
      <c r="B86" s="274" t="s">
        <v>12964</v>
      </c>
      <c r="C86" s="275">
        <v>46092</v>
      </c>
      <c r="D86" s="275">
        <v>46091</v>
      </c>
      <c r="E86" s="276" t="s">
        <v>39</v>
      </c>
      <c r="F86" s="277" t="s">
        <v>13006</v>
      </c>
      <c r="G86" s="277" t="s">
        <v>12973</v>
      </c>
      <c r="H86" s="276" t="s">
        <v>5508</v>
      </c>
      <c r="I86" s="276" t="s">
        <v>5989</v>
      </c>
      <c r="J86" s="277" t="s">
        <v>12613</v>
      </c>
      <c r="K86" s="274" t="s">
        <v>14977</v>
      </c>
      <c r="L86" s="315" t="s">
        <v>1305</v>
      </c>
      <c r="M86" s="315" t="s">
        <v>5814</v>
      </c>
      <c r="N86" s="277"/>
      <c r="O86" s="273"/>
      <c r="P86" s="273"/>
      <c r="Q86" s="279"/>
      <c r="R86" s="273" t="s">
        <v>1175</v>
      </c>
      <c r="S86" s="273" t="s">
        <v>7484</v>
      </c>
      <c r="T86" s="277" t="str">
        <f t="shared" ca="1" si="1"/>
        <v>0 tahun, 6 bulan, 28 hari</v>
      </c>
      <c r="U86" s="273">
        <f ca="1">DATEDIF(C86,Summary!$A$1,"d")</f>
        <v>212</v>
      </c>
      <c r="V86" s="273" t="s">
        <v>13032</v>
      </c>
      <c r="W86" s="280" t="str" cm="1">
        <f t="array" aca="1" ref="W86" ca="1">_xlfn.IFS(U86&lt;=X86,X86,U86&lt;=X86*2,X86*2,U86&lt;=X86*3,X86*3,U86&gt;X86*3,"&gt;"&amp;X86*3)</f>
        <v>&gt;42</v>
      </c>
      <c r="X86" s="280" cm="1">
        <f t="array" ref="X86">_xlfn.IFS(M86="Level 1",7,M86="Level 2",14,M86="Level 3","30",M86="Info","Info",M86="Closed","Closed")</f>
        <v>14</v>
      </c>
    </row>
    <row r="87" spans="1:24" s="236" customFormat="1" ht="40.799999999999997" x14ac:dyDescent="0.7">
      <c r="A87" s="273">
        <v>86</v>
      </c>
      <c r="B87" s="274" t="s">
        <v>12965</v>
      </c>
      <c r="C87" s="275">
        <v>46092</v>
      </c>
      <c r="D87" s="275">
        <v>46091</v>
      </c>
      <c r="E87" s="276" t="s">
        <v>39</v>
      </c>
      <c r="F87" s="277" t="s">
        <v>13007</v>
      </c>
      <c r="G87" s="277" t="s">
        <v>13008</v>
      </c>
      <c r="H87" s="276" t="s">
        <v>5508</v>
      </c>
      <c r="I87" s="276" t="s">
        <v>5508</v>
      </c>
      <c r="J87" s="277" t="s">
        <v>6592</v>
      </c>
      <c r="K87" s="274" t="s">
        <v>14977</v>
      </c>
      <c r="L87" s="315" t="s">
        <v>1305</v>
      </c>
      <c r="M87" s="315" t="s">
        <v>5815</v>
      </c>
      <c r="N87" s="277"/>
      <c r="O87" s="273"/>
      <c r="P87" s="273"/>
      <c r="Q87" s="279"/>
      <c r="R87" s="273" t="s">
        <v>13705</v>
      </c>
      <c r="S87" s="273" t="s">
        <v>15161</v>
      </c>
      <c r="T87" s="277" t="str">
        <f t="shared" ca="1" si="1"/>
        <v>0 tahun, 6 bulan, 28 hari</v>
      </c>
      <c r="U87" s="273">
        <f ca="1">DATEDIF(C87,Summary!$A$1,"d")</f>
        <v>212</v>
      </c>
      <c r="V87" s="273" t="s">
        <v>13033</v>
      </c>
      <c r="W87" s="280" t="str" cm="1">
        <f t="array" aca="1" ref="W87" ca="1">_xlfn.IFS(U87&lt;=X87,X87,U87&lt;=X87*2,X87*2,U87&lt;=X87*3,X87*3,U87&gt;X87*3,"&gt;"&amp;X87*3)</f>
        <v>&gt;21</v>
      </c>
      <c r="X87" s="280" cm="1">
        <f t="array" ref="X87">_xlfn.IFS(M87="Level 1",7,M87="Level 2",14,M87="Level 3","30",M87="Info","Info",M87="Closed","Closed")</f>
        <v>7</v>
      </c>
    </row>
    <row r="88" spans="1:24" s="236" customFormat="1" ht="61.2" x14ac:dyDescent="0.7">
      <c r="A88" s="273">
        <v>87</v>
      </c>
      <c r="B88" s="274" t="s">
        <v>12966</v>
      </c>
      <c r="C88" s="275">
        <v>46092</v>
      </c>
      <c r="D88" s="275">
        <v>46080</v>
      </c>
      <c r="E88" s="276" t="s">
        <v>39</v>
      </c>
      <c r="F88" s="277" t="s">
        <v>13009</v>
      </c>
      <c r="G88" s="277" t="s">
        <v>13010</v>
      </c>
      <c r="H88" s="276" t="s">
        <v>1079</v>
      </c>
      <c r="I88" s="276" t="s">
        <v>7756</v>
      </c>
      <c r="J88" s="277" t="s">
        <v>12608</v>
      </c>
      <c r="K88" s="274" t="s">
        <v>14977</v>
      </c>
      <c r="L88" s="316" t="s">
        <v>1184</v>
      </c>
      <c r="M88" s="316" t="s">
        <v>1184</v>
      </c>
      <c r="N88" s="277"/>
      <c r="O88" s="276" t="s">
        <v>13051</v>
      </c>
      <c r="P88" s="276" t="s">
        <v>13051</v>
      </c>
      <c r="Q88" s="279"/>
      <c r="R88" s="273" t="s">
        <v>1088</v>
      </c>
      <c r="S88" s="273" t="s">
        <v>1089</v>
      </c>
      <c r="T88" s="277" t="str">
        <f t="shared" ca="1" si="1"/>
        <v>0 tahun, 6 bulan, 28 hari</v>
      </c>
      <c r="U88" s="273">
        <f ca="1">DATEDIF(C88,Summary!$A$1,"d")</f>
        <v>212</v>
      </c>
      <c r="V88" s="273" t="s">
        <v>13034</v>
      </c>
      <c r="W88" s="280" t="str" cm="1">
        <f t="array" aca="1" ref="W88" ca="1">_xlfn.IFS(U88&lt;=X88,X88,U88&lt;=X88*2,X88*2,U88&lt;=X88*3,X88*3,U88&gt;X88*3,"&gt;"&amp;X88*3)</f>
        <v>Closed</v>
      </c>
      <c r="X88" s="280" t="str" cm="1">
        <f t="array" ref="X88">_xlfn.IFS(M88="Level 1",7,M88="Level 2",14,M88="Level 3","30",M88="Info","Info",M88="Closed","Closed")</f>
        <v>Closed</v>
      </c>
    </row>
    <row r="89" spans="1:24" s="236" customFormat="1" ht="40.799999999999997" x14ac:dyDescent="0.7">
      <c r="A89" s="273">
        <v>88</v>
      </c>
      <c r="B89" s="274" t="s">
        <v>13554</v>
      </c>
      <c r="C89" s="275">
        <v>46091</v>
      </c>
      <c r="D89" s="275">
        <v>46087</v>
      </c>
      <c r="E89" s="276" t="s">
        <v>39</v>
      </c>
      <c r="F89" s="277" t="s">
        <v>13572</v>
      </c>
      <c r="G89" s="277" t="s">
        <v>13591</v>
      </c>
      <c r="H89" s="276" t="s">
        <v>1079</v>
      </c>
      <c r="I89" s="276" t="s">
        <v>7756</v>
      </c>
      <c r="J89" s="277" t="s">
        <v>12608</v>
      </c>
      <c r="K89" s="274" t="s">
        <v>14978</v>
      </c>
      <c r="L89" s="312" t="s">
        <v>1308</v>
      </c>
      <c r="M89" s="312" t="s">
        <v>1308</v>
      </c>
      <c r="N89" s="277"/>
      <c r="O89" s="273"/>
      <c r="P89" s="273"/>
      <c r="Q89" s="279"/>
      <c r="R89" s="273" t="s">
        <v>1079</v>
      </c>
      <c r="S89" s="273" t="s">
        <v>2488</v>
      </c>
      <c r="T89" s="277" t="str">
        <f t="shared" ca="1" si="1"/>
        <v>0 tahun, 6 bulan, 29 hari</v>
      </c>
      <c r="U89" s="273">
        <f ca="1">DATEDIF(C89,Summary!$A$1,"d")</f>
        <v>213</v>
      </c>
      <c r="V89" s="273" t="s">
        <v>13716</v>
      </c>
      <c r="W89" s="280" t="str" cm="1">
        <f t="array" aca="1" ref="W89" ca="1">_xlfn.IFS(U89&lt;=X89,X89,U89&lt;=X89*2,X89*2,U89&lt;=X89*3,X89*3,U89&gt;X89*3,"&gt;"&amp;X89*3)</f>
        <v>Info</v>
      </c>
      <c r="X89" s="280" t="str" cm="1">
        <f t="array" ref="X89">_xlfn.IFS(M89="Level 1",7,M89="Level 2",14,M89="Level 3","30",M89="Info","Info",M89="Closed","Closed")</f>
        <v>Info</v>
      </c>
    </row>
    <row r="90" spans="1:24" s="236" customFormat="1" ht="40.799999999999997" x14ac:dyDescent="0.7">
      <c r="A90" s="273">
        <v>89</v>
      </c>
      <c r="B90" s="274" t="s">
        <v>13555</v>
      </c>
      <c r="C90" s="275">
        <v>46091</v>
      </c>
      <c r="D90" s="275">
        <v>46057</v>
      </c>
      <c r="E90" s="276" t="s">
        <v>39</v>
      </c>
      <c r="F90" s="277" t="s">
        <v>13573</v>
      </c>
      <c r="G90" s="277" t="s">
        <v>13573</v>
      </c>
      <c r="H90" s="276" t="s">
        <v>5508</v>
      </c>
      <c r="I90" s="276" t="s">
        <v>5989</v>
      </c>
      <c r="J90" s="277" t="s">
        <v>12614</v>
      </c>
      <c r="K90" s="274" t="s">
        <v>14977</v>
      </c>
      <c r="L90" s="315" t="s">
        <v>1305</v>
      </c>
      <c r="M90" s="315" t="s">
        <v>5814</v>
      </c>
      <c r="N90" s="277"/>
      <c r="O90" s="273"/>
      <c r="P90" s="273"/>
      <c r="Q90" s="279"/>
      <c r="R90" s="273" t="s">
        <v>13705</v>
      </c>
      <c r="S90" s="273" t="s">
        <v>15161</v>
      </c>
      <c r="T90" s="277" t="str">
        <f t="shared" ca="1" si="1"/>
        <v>0 tahun, 6 bulan, 29 hari</v>
      </c>
      <c r="U90" s="273">
        <f ca="1">DATEDIF(C90,Summary!$A$1,"d")</f>
        <v>213</v>
      </c>
      <c r="V90" s="273" t="s">
        <v>13717</v>
      </c>
      <c r="W90" s="280" t="str" cm="1">
        <f t="array" aca="1" ref="W90" ca="1">_xlfn.IFS(U90&lt;=X90,X90,U90&lt;=X90*2,X90*2,U90&lt;=X90*3,X90*3,U90&gt;X90*3,"&gt;"&amp;X90*3)</f>
        <v>&gt;42</v>
      </c>
      <c r="X90" s="280" cm="1">
        <f t="array" ref="X90">_xlfn.IFS(M90="Level 1",7,M90="Level 2",14,M90="Level 3","30",M90="Info","Info",M90="Closed","Closed")</f>
        <v>14</v>
      </c>
    </row>
    <row r="91" spans="1:24" s="236" customFormat="1" ht="81.599999999999994" x14ac:dyDescent="0.7">
      <c r="A91" s="273">
        <v>90</v>
      </c>
      <c r="B91" s="274" t="s">
        <v>13556</v>
      </c>
      <c r="C91" s="275">
        <v>46091</v>
      </c>
      <c r="D91" s="275">
        <v>46087</v>
      </c>
      <c r="E91" s="276" t="s">
        <v>10388</v>
      </c>
      <c r="F91" s="277" t="s">
        <v>13574</v>
      </c>
      <c r="G91" s="277" t="s">
        <v>10796</v>
      </c>
      <c r="H91" s="276" t="s">
        <v>5508</v>
      </c>
      <c r="I91" s="276" t="s">
        <v>7640</v>
      </c>
      <c r="J91" s="277" t="s">
        <v>12614</v>
      </c>
      <c r="K91" s="274" t="s">
        <v>14978</v>
      </c>
      <c r="L91" s="312" t="s">
        <v>1308</v>
      </c>
      <c r="M91" s="312" t="s">
        <v>1308</v>
      </c>
      <c r="N91" s="277"/>
      <c r="O91" s="273"/>
      <c r="P91" s="273" t="s">
        <v>12776</v>
      </c>
      <c r="Q91" s="279"/>
      <c r="R91" s="273" t="s">
        <v>11545</v>
      </c>
      <c r="S91" s="273" t="s">
        <v>8067</v>
      </c>
      <c r="T91" s="277" t="str">
        <f t="shared" ca="1" si="1"/>
        <v>0 tahun, 6 bulan, 29 hari</v>
      </c>
      <c r="U91" s="273">
        <f ca="1">DATEDIF(C91,Summary!$A$1,"d")</f>
        <v>213</v>
      </c>
      <c r="V91" s="273" t="s">
        <v>13718</v>
      </c>
      <c r="W91" s="280" t="str" cm="1">
        <f t="array" aca="1" ref="W91" ca="1">_xlfn.IFS(U91&lt;=X91,X91,U91&lt;=X91*2,X91*2,U91&lt;=X91*3,X91*3,U91&gt;X91*3,"&gt;"&amp;X91*3)</f>
        <v>Info</v>
      </c>
      <c r="X91" s="280" t="str" cm="1">
        <f t="array" ref="X91">_xlfn.IFS(M91="Level 1",7,M91="Level 2",14,M91="Level 3","30",M91="Info","Info",M91="Closed","Closed")</f>
        <v>Info</v>
      </c>
    </row>
    <row r="92" spans="1:24" s="236" customFormat="1" ht="102" x14ac:dyDescent="0.7">
      <c r="A92" s="273">
        <v>91</v>
      </c>
      <c r="B92" s="274" t="s">
        <v>12961</v>
      </c>
      <c r="C92" s="275">
        <v>46091</v>
      </c>
      <c r="D92" s="275">
        <v>46087</v>
      </c>
      <c r="E92" s="276" t="s">
        <v>10388</v>
      </c>
      <c r="F92" s="277" t="s">
        <v>13575</v>
      </c>
      <c r="G92" s="277" t="s">
        <v>10796</v>
      </c>
      <c r="H92" s="276" t="s">
        <v>5508</v>
      </c>
      <c r="I92" s="276" t="s">
        <v>7640</v>
      </c>
      <c r="J92" s="277" t="s">
        <v>12614</v>
      </c>
      <c r="K92" s="274" t="s">
        <v>14978</v>
      </c>
      <c r="L92" s="312" t="s">
        <v>1308</v>
      </c>
      <c r="M92" s="312" t="s">
        <v>1308</v>
      </c>
      <c r="N92" s="277"/>
      <c r="O92" s="273"/>
      <c r="P92" s="273" t="s">
        <v>12757</v>
      </c>
      <c r="Q92" s="279"/>
      <c r="R92" s="273" t="s">
        <v>11545</v>
      </c>
      <c r="S92" s="273" t="s">
        <v>8067</v>
      </c>
      <c r="T92" s="277" t="str">
        <f t="shared" ca="1" si="1"/>
        <v>0 tahun, 6 bulan, 29 hari</v>
      </c>
      <c r="U92" s="273">
        <f ca="1">DATEDIF(C92,Summary!$A$1,"d")</f>
        <v>213</v>
      </c>
      <c r="V92" s="273" t="s">
        <v>13719</v>
      </c>
      <c r="W92" s="280" t="str" cm="1">
        <f t="array" aca="1" ref="W92" ca="1">_xlfn.IFS(U92&lt;=X92,X92,U92&lt;=X92*2,X92*2,U92&lt;=X92*3,X92*3,U92&gt;X92*3,"&gt;"&amp;X92*3)</f>
        <v>Info</v>
      </c>
      <c r="X92" s="280" t="str" cm="1">
        <f t="array" ref="X92">_xlfn.IFS(M92="Level 1",7,M92="Level 2",14,M92="Level 3","30",M92="Info","Info",M92="Closed","Closed")</f>
        <v>Info</v>
      </c>
    </row>
    <row r="93" spans="1:24" s="236" customFormat="1" ht="61.2" x14ac:dyDescent="0.7">
      <c r="A93" s="273">
        <v>92</v>
      </c>
      <c r="B93" s="274" t="s">
        <v>13557</v>
      </c>
      <c r="C93" s="275">
        <v>46092</v>
      </c>
      <c r="D93" s="275">
        <v>46091</v>
      </c>
      <c r="E93" s="276" t="s">
        <v>39</v>
      </c>
      <c r="F93" s="277" t="s">
        <v>13576</v>
      </c>
      <c r="G93" s="277" t="s">
        <v>13592</v>
      </c>
      <c r="H93" s="276" t="s">
        <v>5985</v>
      </c>
      <c r="I93" s="276" t="s">
        <v>5985</v>
      </c>
      <c r="J93" s="277" t="s">
        <v>12601</v>
      </c>
      <c r="K93" s="274" t="s">
        <v>14977</v>
      </c>
      <c r="L93" s="316" t="s">
        <v>1184</v>
      </c>
      <c r="M93" s="316" t="s">
        <v>1184</v>
      </c>
      <c r="N93" s="277"/>
      <c r="O93" s="273" t="s">
        <v>15163</v>
      </c>
      <c r="P93" s="273" t="s">
        <v>15163</v>
      </c>
      <c r="Q93" s="279"/>
      <c r="R93" s="273" t="s">
        <v>13707</v>
      </c>
      <c r="S93" s="273" t="s">
        <v>13708</v>
      </c>
      <c r="T93" s="277" t="str">
        <f t="shared" ca="1" si="1"/>
        <v>0 tahun, 6 bulan, 28 hari</v>
      </c>
      <c r="U93" s="273">
        <f ca="1">DATEDIF(C93,Summary!$A$1,"d")</f>
        <v>212</v>
      </c>
      <c r="V93" s="273" t="s">
        <v>13720</v>
      </c>
      <c r="W93" s="280" t="str" cm="1">
        <f t="array" aca="1" ref="W93" ca="1">_xlfn.IFS(U93&lt;=X93,X93,U93&lt;=X93*2,X93*2,U93&lt;=X93*3,X93*3,U93&gt;X93*3,"&gt;"&amp;X93*3)</f>
        <v>Closed</v>
      </c>
      <c r="X93" s="280" t="str" cm="1">
        <f t="array" ref="X93">_xlfn.IFS(M93="Level 1",7,M93="Level 2",14,M93="Level 3","30",M93="Info","Info",M93="Closed","Closed")</f>
        <v>Closed</v>
      </c>
    </row>
    <row r="94" spans="1:24" s="236" customFormat="1" ht="61.2" x14ac:dyDescent="0.7">
      <c r="A94" s="273">
        <v>93</v>
      </c>
      <c r="B94" s="274" t="s">
        <v>13558</v>
      </c>
      <c r="C94" s="275">
        <v>46092</v>
      </c>
      <c r="D94" s="275">
        <v>46091</v>
      </c>
      <c r="E94" s="276" t="s">
        <v>39</v>
      </c>
      <c r="F94" s="277" t="s">
        <v>13007</v>
      </c>
      <c r="G94" s="277" t="s">
        <v>13593</v>
      </c>
      <c r="H94" s="276" t="s">
        <v>5508</v>
      </c>
      <c r="I94" s="276" t="s">
        <v>5508</v>
      </c>
      <c r="J94" s="277" t="s">
        <v>6592</v>
      </c>
      <c r="K94" s="274" t="s">
        <v>14977</v>
      </c>
      <c r="L94" s="316" t="s">
        <v>1184</v>
      </c>
      <c r="M94" s="316" t="s">
        <v>1184</v>
      </c>
      <c r="N94" s="277"/>
      <c r="O94" s="273"/>
      <c r="P94" s="273"/>
      <c r="Q94" s="279"/>
      <c r="R94" s="273" t="s">
        <v>13709</v>
      </c>
      <c r="S94" s="273" t="s">
        <v>13710</v>
      </c>
      <c r="T94" s="277" t="str">
        <f t="shared" ca="1" si="1"/>
        <v>0 tahun, 6 bulan, 28 hari</v>
      </c>
      <c r="U94" s="273">
        <f ca="1">DATEDIF(C94,Summary!$A$1,"d")</f>
        <v>212</v>
      </c>
      <c r="V94" s="273" t="s">
        <v>13721</v>
      </c>
      <c r="W94" s="280" t="str" cm="1">
        <f t="array" aca="1" ref="W94" ca="1">_xlfn.IFS(U94&lt;=X94,X94,U94&lt;=X94*2,X94*2,U94&lt;=X94*3,X94*3,U94&gt;X94*3,"&gt;"&amp;X94*3)</f>
        <v>Closed</v>
      </c>
      <c r="X94" s="280" t="str" cm="1">
        <f t="array" ref="X94">_xlfn.IFS(M94="Level 1",7,M94="Level 2",14,M94="Level 3","30",M94="Info","Info",M94="Closed","Closed")</f>
        <v>Closed</v>
      </c>
    </row>
    <row r="95" spans="1:24" s="236" customFormat="1" ht="40.799999999999997" x14ac:dyDescent="0.7">
      <c r="A95" s="273">
        <v>94</v>
      </c>
      <c r="B95" s="274" t="s">
        <v>13559</v>
      </c>
      <c r="C95" s="275">
        <v>46092</v>
      </c>
      <c r="D95" s="275">
        <v>46091</v>
      </c>
      <c r="E95" s="276" t="s">
        <v>39</v>
      </c>
      <c r="F95" s="277" t="s">
        <v>13577</v>
      </c>
      <c r="G95" s="277" t="s">
        <v>13594</v>
      </c>
      <c r="H95" s="276" t="s">
        <v>1079</v>
      </c>
      <c r="I95" s="276" t="s">
        <v>13700</v>
      </c>
      <c r="J95" s="277" t="s">
        <v>1088</v>
      </c>
      <c r="K95" s="274" t="s">
        <v>14977</v>
      </c>
      <c r="L95" s="316" t="s">
        <v>1184</v>
      </c>
      <c r="M95" s="316" t="s">
        <v>1184</v>
      </c>
      <c r="N95" s="277"/>
      <c r="O95" s="273" t="s">
        <v>13052</v>
      </c>
      <c r="P95" s="273" t="s">
        <v>13052</v>
      </c>
      <c r="Q95" s="279"/>
      <c r="R95" s="273" t="s">
        <v>1088</v>
      </c>
      <c r="S95" s="273" t="s">
        <v>1089</v>
      </c>
      <c r="T95" s="277" t="str">
        <f t="shared" ca="1" si="1"/>
        <v>0 tahun, 6 bulan, 28 hari</v>
      </c>
      <c r="U95" s="273">
        <f ca="1">DATEDIF(C95,Summary!$A$1,"d")</f>
        <v>212</v>
      </c>
      <c r="V95" s="273" t="s">
        <v>13722</v>
      </c>
      <c r="W95" s="280" t="str" cm="1">
        <f t="array" aca="1" ref="W95" ca="1">_xlfn.IFS(U95&lt;=X95,X95,U95&lt;=X95*2,X95*2,U95&lt;=X95*3,X95*3,U95&gt;X95*3,"&gt;"&amp;X95*3)</f>
        <v>Closed</v>
      </c>
      <c r="X95" s="280" t="str" cm="1">
        <f t="array" ref="X95">_xlfn.IFS(M95="Level 1",7,M95="Level 2",14,M95="Level 3","30",M95="Info","Info",M95="Closed","Closed")</f>
        <v>Closed</v>
      </c>
    </row>
    <row r="96" spans="1:24" s="236" customFormat="1" ht="81.599999999999994" x14ac:dyDescent="0.7">
      <c r="A96" s="273">
        <v>95</v>
      </c>
      <c r="B96" s="274" t="s">
        <v>13560</v>
      </c>
      <c r="C96" s="275">
        <v>46092</v>
      </c>
      <c r="D96" s="275">
        <v>46091</v>
      </c>
      <c r="E96" s="276" t="s">
        <v>39</v>
      </c>
      <c r="F96" s="277" t="s">
        <v>13004</v>
      </c>
      <c r="G96" s="277" t="s">
        <v>13595</v>
      </c>
      <c r="H96" s="276" t="s">
        <v>5508</v>
      </c>
      <c r="I96" s="276" t="s">
        <v>5989</v>
      </c>
      <c r="J96" s="277" t="s">
        <v>12613</v>
      </c>
      <c r="K96" s="274" t="s">
        <v>14977</v>
      </c>
      <c r="L96" s="315" t="s">
        <v>1305</v>
      </c>
      <c r="M96" s="315" t="s">
        <v>5813</v>
      </c>
      <c r="N96" s="277"/>
      <c r="O96" s="273"/>
      <c r="P96" s="273"/>
      <c r="Q96" s="279"/>
      <c r="R96" s="273" t="s">
        <v>1175</v>
      </c>
      <c r="S96" s="273" t="s">
        <v>7484</v>
      </c>
      <c r="T96" s="277" t="str">
        <f t="shared" ca="1" si="1"/>
        <v>0 tahun, 6 bulan, 28 hari</v>
      </c>
      <c r="U96" s="273">
        <f ca="1">DATEDIF(C96,Summary!$A$1,"d")</f>
        <v>212</v>
      </c>
      <c r="V96" s="273" t="s">
        <v>13723</v>
      </c>
      <c r="W96" s="280" t="str" cm="1">
        <f t="array" aca="1" ref="W96" ca="1">_xlfn.IFS(U96&lt;=X96,X96,U96&lt;=X96*2,X96*2,U96&lt;=X96*3,X96*3,U96&gt;X96*3,"&gt;"&amp;X96*3)</f>
        <v>30</v>
      </c>
      <c r="X96" s="280" t="str" cm="1">
        <f t="array" ref="X96">_xlfn.IFS(M96="Level 1",7,M96="Level 2",14,M96="Level 3","30",M96="Info","Info",M96="Closed","Closed")</f>
        <v>30</v>
      </c>
    </row>
    <row r="97" spans="1:24" s="236" customFormat="1" ht="81.599999999999994" x14ac:dyDescent="0.7">
      <c r="A97" s="273">
        <v>97</v>
      </c>
      <c r="B97" s="274" t="s">
        <v>13561</v>
      </c>
      <c r="C97" s="275">
        <v>46092</v>
      </c>
      <c r="D97" s="275">
        <v>46077</v>
      </c>
      <c r="E97" s="276" t="s">
        <v>39</v>
      </c>
      <c r="F97" s="277" t="s">
        <v>13578</v>
      </c>
      <c r="G97" s="277" t="s">
        <v>13596</v>
      </c>
      <c r="H97" s="276" t="s">
        <v>1079</v>
      </c>
      <c r="I97" s="276" t="s">
        <v>13701</v>
      </c>
      <c r="J97" s="277" t="s">
        <v>12608</v>
      </c>
      <c r="K97" s="274" t="s">
        <v>14978</v>
      </c>
      <c r="L97" s="316" t="s">
        <v>1184</v>
      </c>
      <c r="M97" s="316" t="s">
        <v>1184</v>
      </c>
      <c r="N97" s="277"/>
      <c r="O97" s="273" t="s">
        <v>12797</v>
      </c>
      <c r="P97" s="273" t="s">
        <v>17065</v>
      </c>
      <c r="Q97" s="279"/>
      <c r="R97" s="273" t="s">
        <v>1079</v>
      </c>
      <c r="S97" s="273" t="s">
        <v>2490</v>
      </c>
      <c r="T97" s="277" t="str">
        <f t="shared" ca="1" si="1"/>
        <v>0 tahun, 6 bulan, 28 hari</v>
      </c>
      <c r="U97" s="273">
        <f ca="1">DATEDIF(C97,Summary!$A$1,"d")</f>
        <v>212</v>
      </c>
      <c r="V97" s="273" t="s">
        <v>13724</v>
      </c>
      <c r="W97" s="280" t="str" cm="1">
        <f t="array" aca="1" ref="W97" ca="1">_xlfn.IFS(U97&lt;=X97,X97,U97&lt;=X97*2,X97*2,U97&lt;=X97*3,X97*3,U97&gt;X97*3,"&gt;"&amp;X97*3)</f>
        <v>Closed</v>
      </c>
      <c r="X97" s="280" t="str" cm="1">
        <f t="array" ref="X97">_xlfn.IFS(M97="Level 1",7,M97="Level 2",14,M97="Level 3","30",M97="Info","Info",M97="Closed","Closed")</f>
        <v>Closed</v>
      </c>
    </row>
    <row r="98" spans="1:24" s="236" customFormat="1" ht="61.2" x14ac:dyDescent="0.7">
      <c r="A98" s="273">
        <v>98</v>
      </c>
      <c r="B98" s="274" t="s">
        <v>13562</v>
      </c>
      <c r="C98" s="275">
        <v>46092</v>
      </c>
      <c r="D98" s="275">
        <v>46092</v>
      </c>
      <c r="E98" s="276" t="s">
        <v>10388</v>
      </c>
      <c r="F98" s="277" t="s">
        <v>13579</v>
      </c>
      <c r="G98" s="277" t="s">
        <v>13597</v>
      </c>
      <c r="H98" s="276" t="s">
        <v>5508</v>
      </c>
      <c r="I98" s="276" t="s">
        <v>5989</v>
      </c>
      <c r="J98" s="277" t="s">
        <v>12614</v>
      </c>
      <c r="K98" s="274" t="s">
        <v>14978</v>
      </c>
      <c r="L98" s="312" t="s">
        <v>1308</v>
      </c>
      <c r="M98" s="312" t="s">
        <v>1308</v>
      </c>
      <c r="N98" s="277"/>
      <c r="O98" s="273"/>
      <c r="P98" s="273"/>
      <c r="Q98" s="279"/>
      <c r="R98" s="273" t="s">
        <v>13711</v>
      </c>
      <c r="S98" s="273" t="s">
        <v>13712</v>
      </c>
      <c r="T98" s="277" t="str">
        <f t="shared" ca="1" si="1"/>
        <v>0 tahun, 6 bulan, 28 hari</v>
      </c>
      <c r="U98" s="273">
        <f ca="1">DATEDIF(C98,Summary!$A$1,"d")</f>
        <v>212</v>
      </c>
      <c r="V98" s="273" t="s">
        <v>13725</v>
      </c>
      <c r="W98" s="280" t="str" cm="1">
        <f t="array" aca="1" ref="W98" ca="1">_xlfn.IFS(U98&lt;=X98,X98,U98&lt;=X98*2,X98*2,U98&lt;=X98*3,X98*3,U98&gt;X98*3,"&gt;"&amp;X98*3)</f>
        <v>Info</v>
      </c>
      <c r="X98" s="280" t="str" cm="1">
        <f t="array" ref="X98">_xlfn.IFS(M98="Level 1",7,M98="Level 2",14,M98="Level 3","30",M98="Info","Info",M98="Closed","Closed")</f>
        <v>Info</v>
      </c>
    </row>
    <row r="99" spans="1:24" s="236" customFormat="1" ht="102" x14ac:dyDescent="0.7">
      <c r="A99" s="273">
        <v>99</v>
      </c>
      <c r="B99" s="274" t="s">
        <v>13563</v>
      </c>
      <c r="C99" s="275">
        <v>46092</v>
      </c>
      <c r="D99" s="275">
        <v>46091</v>
      </c>
      <c r="E99" s="276" t="s">
        <v>10388</v>
      </c>
      <c r="F99" s="277" t="s">
        <v>13580</v>
      </c>
      <c r="G99" s="277" t="s">
        <v>10796</v>
      </c>
      <c r="H99" s="276" t="s">
        <v>5508</v>
      </c>
      <c r="I99" s="276" t="s">
        <v>7640</v>
      </c>
      <c r="J99" s="277" t="s">
        <v>12614</v>
      </c>
      <c r="K99" s="274" t="s">
        <v>14978</v>
      </c>
      <c r="L99" s="312" t="s">
        <v>1308</v>
      </c>
      <c r="M99" s="312" t="s">
        <v>1308</v>
      </c>
      <c r="N99" s="277"/>
      <c r="O99" s="273"/>
      <c r="P99" s="273" t="s">
        <v>12806</v>
      </c>
      <c r="Q99" s="279"/>
      <c r="R99" s="273" t="s">
        <v>11545</v>
      </c>
      <c r="S99" s="273" t="s">
        <v>8067</v>
      </c>
      <c r="T99" s="277" t="str">
        <f t="shared" ca="1" si="1"/>
        <v>0 tahun, 6 bulan, 28 hari</v>
      </c>
      <c r="U99" s="273">
        <f ca="1">DATEDIF(C99,Summary!$A$1,"d")</f>
        <v>212</v>
      </c>
      <c r="V99" s="273" t="s">
        <v>13726</v>
      </c>
      <c r="W99" s="280" t="str" cm="1">
        <f t="array" aca="1" ref="W99" ca="1">_xlfn.IFS(U99&lt;=X99,X99,U99&lt;=X99*2,X99*2,U99&lt;=X99*3,X99*3,U99&gt;X99*3,"&gt;"&amp;X99*3)</f>
        <v>Info</v>
      </c>
      <c r="X99" s="280" t="str" cm="1">
        <f t="array" ref="X99">_xlfn.IFS(M99="Level 1",7,M99="Level 2",14,M99="Level 3","30",M99="Info","Info",M99="Closed","Closed")</f>
        <v>Info</v>
      </c>
    </row>
    <row r="100" spans="1:24" s="236" customFormat="1" ht="40.799999999999997" x14ac:dyDescent="0.7">
      <c r="A100" s="273">
        <v>100</v>
      </c>
      <c r="B100" s="274" t="s">
        <v>13564</v>
      </c>
      <c r="C100" s="275">
        <v>46093</v>
      </c>
      <c r="D100" s="275">
        <v>46083</v>
      </c>
      <c r="E100" s="276" t="s">
        <v>10388</v>
      </c>
      <c r="F100" s="277" t="s">
        <v>15344</v>
      </c>
      <c r="G100" s="277" t="s">
        <v>13598</v>
      </c>
      <c r="H100" s="276" t="s">
        <v>5508</v>
      </c>
      <c r="I100" s="276" t="s">
        <v>5989</v>
      </c>
      <c r="J100" s="277" t="s">
        <v>9844</v>
      </c>
      <c r="K100" s="274" t="s">
        <v>14978</v>
      </c>
      <c r="L100" s="312" t="s">
        <v>1308</v>
      </c>
      <c r="M100" s="312" t="s">
        <v>1308</v>
      </c>
      <c r="N100" s="277"/>
      <c r="O100" s="273"/>
      <c r="P100" s="273"/>
      <c r="Q100" s="279"/>
      <c r="R100" s="273" t="s">
        <v>10720</v>
      </c>
      <c r="S100" s="273" t="s">
        <v>1071</v>
      </c>
      <c r="T100" s="277" t="str">
        <f t="shared" ca="1" si="1"/>
        <v>0 tahun, 6 bulan, 27 hari</v>
      </c>
      <c r="U100" s="273">
        <f ca="1">DATEDIF(C100,Summary!$A$1,"d")</f>
        <v>211</v>
      </c>
      <c r="V100" s="273" t="s">
        <v>13727</v>
      </c>
      <c r="W100" s="280" t="str" cm="1">
        <f t="array" aca="1" ref="W100" ca="1">_xlfn.IFS(U100&lt;=X100,X100,U100&lt;=X100*2,X100*2,U100&lt;=X100*3,X100*3,U100&gt;X100*3,"&gt;"&amp;X100*3)</f>
        <v>Info</v>
      </c>
      <c r="X100" s="280" t="str" cm="1">
        <f t="array" ref="X100">_xlfn.IFS(M100="Level 1",7,M100="Level 2",14,M100="Level 3","30",M100="Info","Info",M100="Closed","Closed")</f>
        <v>Info</v>
      </c>
    </row>
    <row r="101" spans="1:24" s="236" customFormat="1" ht="40.799999999999997" x14ac:dyDescent="0.7">
      <c r="A101" s="273">
        <v>101</v>
      </c>
      <c r="B101" s="274" t="s">
        <v>13565</v>
      </c>
      <c r="C101" s="275">
        <v>46094</v>
      </c>
      <c r="D101" s="275">
        <v>46093</v>
      </c>
      <c r="E101" s="276" t="s">
        <v>10388</v>
      </c>
      <c r="F101" s="277" t="s">
        <v>13581</v>
      </c>
      <c r="G101" s="277" t="s">
        <v>13599</v>
      </c>
      <c r="H101" s="276" t="s">
        <v>5508</v>
      </c>
      <c r="I101" s="276" t="s">
        <v>5508</v>
      </c>
      <c r="J101" s="277" t="s">
        <v>12603</v>
      </c>
      <c r="K101" s="274" t="s">
        <v>14978</v>
      </c>
      <c r="L101" s="312" t="s">
        <v>1308</v>
      </c>
      <c r="M101" s="312" t="s">
        <v>1308</v>
      </c>
      <c r="N101" s="277"/>
      <c r="O101" s="273"/>
      <c r="P101" s="273"/>
      <c r="Q101" s="279"/>
      <c r="R101" s="273" t="s">
        <v>1080</v>
      </c>
      <c r="S101" s="273" t="s">
        <v>9788</v>
      </c>
      <c r="T101" s="277" t="str">
        <f t="shared" ca="1" si="1"/>
        <v>0 tahun, 6 bulan, 26 hari</v>
      </c>
      <c r="U101" s="273">
        <f ca="1">DATEDIF(C101,Summary!$A$1,"d")</f>
        <v>210</v>
      </c>
      <c r="V101" s="273" t="s">
        <v>13728</v>
      </c>
      <c r="W101" s="280" t="str" cm="1">
        <f t="array" aca="1" ref="W101" ca="1">_xlfn.IFS(U101&lt;=X101,X101,U101&lt;=X101*2,X101*2,U101&lt;=X101*3,X101*3,U101&gt;X101*3,"&gt;"&amp;X101*3)</f>
        <v>Info</v>
      </c>
      <c r="X101" s="280" t="str" cm="1">
        <f t="array" ref="X101">_xlfn.IFS(M101="Level 1",7,M101="Level 2",14,M101="Level 3","30",M101="Info","Info",M101="Closed","Closed")</f>
        <v>Info</v>
      </c>
    </row>
    <row r="102" spans="1:24" s="236" customFormat="1" ht="40.799999999999997" x14ac:dyDescent="0.7">
      <c r="A102" s="273">
        <v>102</v>
      </c>
      <c r="B102" s="274" t="s">
        <v>13566</v>
      </c>
      <c r="C102" s="275">
        <v>46098</v>
      </c>
      <c r="D102" s="275">
        <v>46087</v>
      </c>
      <c r="E102" s="276" t="s">
        <v>10388</v>
      </c>
      <c r="F102" s="277" t="s">
        <v>13582</v>
      </c>
      <c r="G102" s="277" t="s">
        <v>13600</v>
      </c>
      <c r="H102" s="276" t="s">
        <v>5508</v>
      </c>
      <c r="I102" s="276" t="s">
        <v>5989</v>
      </c>
      <c r="J102" s="277" t="s">
        <v>12614</v>
      </c>
      <c r="K102" s="274" t="s">
        <v>14978</v>
      </c>
      <c r="L102" s="312" t="s">
        <v>1308</v>
      </c>
      <c r="M102" s="312" t="s">
        <v>1308</v>
      </c>
      <c r="N102" s="277"/>
      <c r="O102" s="273"/>
      <c r="P102" s="273"/>
      <c r="Q102" s="279"/>
      <c r="R102" s="273" t="s">
        <v>11545</v>
      </c>
      <c r="S102" s="273" t="s">
        <v>10488</v>
      </c>
      <c r="T102" s="277" t="str">
        <f t="shared" ca="1" si="1"/>
        <v>0 tahun, 6 bulan, 22 hari</v>
      </c>
      <c r="U102" s="273">
        <f ca="1">DATEDIF(C102,Summary!$A$1,"d")</f>
        <v>206</v>
      </c>
      <c r="V102" s="273" t="s">
        <v>13729</v>
      </c>
      <c r="W102" s="280" t="str" cm="1">
        <f t="array" aca="1" ref="W102" ca="1">_xlfn.IFS(U102&lt;=X102,X102,U102&lt;=X102*2,X102*2,U102&lt;=X102*3,X102*3,U102&gt;X102*3,"&gt;"&amp;X102*3)</f>
        <v>Info</v>
      </c>
      <c r="X102" s="280" t="str" cm="1">
        <f t="array" ref="X102">_xlfn.IFS(M102="Level 1",7,M102="Level 2",14,M102="Level 3","30",M102="Info","Info",M102="Closed","Closed")</f>
        <v>Info</v>
      </c>
    </row>
    <row r="103" spans="1:24" s="236" customFormat="1" ht="61.2" x14ac:dyDescent="0.7">
      <c r="A103" s="273">
        <v>103</v>
      </c>
      <c r="B103" s="274" t="s">
        <v>13567</v>
      </c>
      <c r="C103" s="275">
        <v>46098</v>
      </c>
      <c r="D103" s="275">
        <v>46087</v>
      </c>
      <c r="E103" s="276" t="s">
        <v>10388</v>
      </c>
      <c r="F103" s="277" t="s">
        <v>13583</v>
      </c>
      <c r="G103" s="277" t="s">
        <v>13600</v>
      </c>
      <c r="H103" s="276" t="s">
        <v>5508</v>
      </c>
      <c r="I103" s="276" t="s">
        <v>5989</v>
      </c>
      <c r="J103" s="277" t="s">
        <v>12614</v>
      </c>
      <c r="K103" s="274" t="s">
        <v>14978</v>
      </c>
      <c r="L103" s="312" t="s">
        <v>1308</v>
      </c>
      <c r="M103" s="312" t="s">
        <v>1308</v>
      </c>
      <c r="N103" s="277"/>
      <c r="O103" s="273"/>
      <c r="P103" s="273"/>
      <c r="Q103" s="279"/>
      <c r="R103" s="273" t="s">
        <v>11545</v>
      </c>
      <c r="S103" s="273" t="s">
        <v>10488</v>
      </c>
      <c r="T103" s="277" t="str">
        <f t="shared" ca="1" si="1"/>
        <v>0 tahun, 6 bulan, 22 hari</v>
      </c>
      <c r="U103" s="273">
        <f ca="1">DATEDIF(C103,Summary!$A$1,"d")</f>
        <v>206</v>
      </c>
      <c r="V103" s="273" t="s">
        <v>13730</v>
      </c>
      <c r="W103" s="280" t="str" cm="1">
        <f t="array" aca="1" ref="W103" ca="1">_xlfn.IFS(U103&lt;=X103,X103,U103&lt;=X103*2,X103*2,U103&lt;=X103*3,X103*3,U103&gt;X103*3,"&gt;"&amp;X103*3)</f>
        <v>Info</v>
      </c>
      <c r="X103" s="280" t="str" cm="1">
        <f t="array" ref="X103">_xlfn.IFS(M103="Level 1",7,M103="Level 2",14,M103="Level 3","30",M103="Info","Info",M103="Closed","Closed")</f>
        <v>Info</v>
      </c>
    </row>
    <row r="104" spans="1:24" s="236" customFormat="1" ht="61.2" x14ac:dyDescent="0.7">
      <c r="A104" s="273">
        <v>104</v>
      </c>
      <c r="B104" s="274" t="s">
        <v>13568</v>
      </c>
      <c r="C104" s="275">
        <v>46099</v>
      </c>
      <c r="D104" s="275">
        <v>46098</v>
      </c>
      <c r="E104" s="276" t="s">
        <v>10388</v>
      </c>
      <c r="F104" s="277" t="s">
        <v>13584</v>
      </c>
      <c r="G104" s="277" t="s">
        <v>13601</v>
      </c>
      <c r="H104" s="276" t="s">
        <v>5508</v>
      </c>
      <c r="I104" s="276" t="s">
        <v>5989</v>
      </c>
      <c r="J104" s="277" t="s">
        <v>9844</v>
      </c>
      <c r="K104" s="274" t="s">
        <v>14978</v>
      </c>
      <c r="L104" s="312" t="s">
        <v>1308</v>
      </c>
      <c r="M104" s="312" t="s">
        <v>1308</v>
      </c>
      <c r="N104" s="277"/>
      <c r="O104" s="273"/>
      <c r="P104" s="273"/>
      <c r="Q104" s="279"/>
      <c r="R104" s="273" t="s">
        <v>10720</v>
      </c>
      <c r="S104" s="273" t="s">
        <v>1071</v>
      </c>
      <c r="T104" s="277" t="str">
        <f t="shared" ca="1" si="1"/>
        <v>0 tahun, 6 bulan, 21 hari</v>
      </c>
      <c r="U104" s="273">
        <f ca="1">DATEDIF(C104,Summary!$A$1,"d")</f>
        <v>205</v>
      </c>
      <c r="V104" s="273" t="s">
        <v>13731</v>
      </c>
      <c r="W104" s="280" t="str" cm="1">
        <f t="array" aca="1" ref="W104" ca="1">_xlfn.IFS(U104&lt;=X104,X104,U104&lt;=X104*2,X104*2,U104&lt;=X104*3,X104*3,U104&gt;X104*3,"&gt;"&amp;X104*3)</f>
        <v>Info</v>
      </c>
      <c r="X104" s="280" t="str" cm="1">
        <f t="array" ref="X104">_xlfn.IFS(M104="Level 1",7,M104="Level 2",14,M104="Level 3","30",M104="Info","Info",M104="Closed","Closed")</f>
        <v>Info</v>
      </c>
    </row>
    <row r="105" spans="1:24" s="236" customFormat="1" ht="61.2" x14ac:dyDescent="0.7">
      <c r="A105" s="273">
        <v>105</v>
      </c>
      <c r="B105" s="274" t="s">
        <v>13569</v>
      </c>
      <c r="C105" s="275">
        <v>46099</v>
      </c>
      <c r="D105" s="275">
        <v>46091</v>
      </c>
      <c r="E105" s="276" t="s">
        <v>10388</v>
      </c>
      <c r="F105" s="277" t="s">
        <v>13585</v>
      </c>
      <c r="G105" s="277" t="s">
        <v>13602</v>
      </c>
      <c r="H105" s="276" t="s">
        <v>5508</v>
      </c>
      <c r="I105" s="276" t="s">
        <v>5508</v>
      </c>
      <c r="J105" s="277" t="s">
        <v>12852</v>
      </c>
      <c r="K105" s="274" t="s">
        <v>14978</v>
      </c>
      <c r="L105" s="312" t="s">
        <v>1308</v>
      </c>
      <c r="M105" s="312" t="s">
        <v>1308</v>
      </c>
      <c r="N105" s="277"/>
      <c r="O105" s="273"/>
      <c r="P105" s="273"/>
      <c r="Q105" s="279"/>
      <c r="R105" s="273" t="s">
        <v>10300</v>
      </c>
      <c r="S105" s="273" t="s">
        <v>12900</v>
      </c>
      <c r="T105" s="277" t="str">
        <f t="shared" ca="1" si="1"/>
        <v>0 tahun, 6 bulan, 21 hari</v>
      </c>
      <c r="U105" s="273">
        <f ca="1">DATEDIF(C105,Summary!$A$1,"d")</f>
        <v>205</v>
      </c>
      <c r="V105" s="273" t="s">
        <v>13732</v>
      </c>
      <c r="W105" s="280" t="str" cm="1">
        <f t="array" aca="1" ref="W105" ca="1">_xlfn.IFS(U105&lt;=X105,X105,U105&lt;=X105*2,X105*2,U105&lt;=X105*3,X105*3,U105&gt;X105*3,"&gt;"&amp;X105*3)</f>
        <v>Info</v>
      </c>
      <c r="X105" s="280" t="str" cm="1">
        <f t="array" ref="X105">_xlfn.IFS(M105="Level 1",7,M105="Level 2",14,M105="Level 3","30",M105="Info","Info",M105="Closed","Closed")</f>
        <v>Info</v>
      </c>
    </row>
    <row r="106" spans="1:24" s="236" customFormat="1" ht="81.599999999999994" x14ac:dyDescent="0.7">
      <c r="A106" s="273">
        <v>106</v>
      </c>
      <c r="B106" s="274" t="s">
        <v>13570</v>
      </c>
      <c r="C106" s="275">
        <v>46105</v>
      </c>
      <c r="D106" s="275">
        <v>46098</v>
      </c>
      <c r="E106" s="276" t="s">
        <v>10388</v>
      </c>
      <c r="F106" s="277" t="s">
        <v>13586</v>
      </c>
      <c r="G106" s="277" t="s">
        <v>10796</v>
      </c>
      <c r="H106" s="276" t="s">
        <v>5508</v>
      </c>
      <c r="I106" s="276" t="s">
        <v>5508</v>
      </c>
      <c r="J106" s="277" t="s">
        <v>12614</v>
      </c>
      <c r="K106" s="274" t="s">
        <v>14978</v>
      </c>
      <c r="L106" s="312" t="s">
        <v>1308</v>
      </c>
      <c r="M106" s="312" t="s">
        <v>1308</v>
      </c>
      <c r="N106" s="277"/>
      <c r="O106" s="273"/>
      <c r="P106" s="273" t="s">
        <v>13045</v>
      </c>
      <c r="Q106" s="279"/>
      <c r="R106" s="273" t="s">
        <v>11545</v>
      </c>
      <c r="S106" s="273" t="s">
        <v>13350</v>
      </c>
      <c r="T106" s="277" t="str">
        <f t="shared" ca="1" si="1"/>
        <v>0 tahun, 6 bulan, 15 hari</v>
      </c>
      <c r="U106" s="273">
        <f ca="1">DATEDIF(C106,Summary!$A$1,"d")</f>
        <v>199</v>
      </c>
      <c r="V106" s="273" t="s">
        <v>13733</v>
      </c>
      <c r="W106" s="280" t="str" cm="1">
        <f t="array" aca="1" ref="W106" ca="1">_xlfn.IFS(U106&lt;=X106,X106,U106&lt;=X106*2,X106*2,U106&lt;=X106*3,X106*3,U106&gt;X106*3,"&gt;"&amp;X106*3)</f>
        <v>Info</v>
      </c>
      <c r="X106" s="280" t="str" cm="1">
        <f t="array" ref="X106">_xlfn.IFS(M106="Level 1",7,M106="Level 2",14,M106="Level 3","30",M106="Info","Info",M106="Closed","Closed")</f>
        <v>Info</v>
      </c>
    </row>
    <row r="107" spans="1:24" s="236" customFormat="1" ht="61.2" x14ac:dyDescent="0.7">
      <c r="A107" s="273">
        <v>107</v>
      </c>
      <c r="B107" s="274" t="s">
        <v>13571</v>
      </c>
      <c r="C107" s="275">
        <v>46106</v>
      </c>
      <c r="D107" s="275">
        <v>46087</v>
      </c>
      <c r="E107" s="276" t="s">
        <v>39</v>
      </c>
      <c r="F107" s="277" t="s">
        <v>13587</v>
      </c>
      <c r="G107" s="277" t="s">
        <v>13603</v>
      </c>
      <c r="H107" s="276" t="s">
        <v>5508</v>
      </c>
      <c r="I107" s="276" t="s">
        <v>3200</v>
      </c>
      <c r="J107" s="277" t="s">
        <v>13323</v>
      </c>
      <c r="K107" s="274" t="s">
        <v>14977</v>
      </c>
      <c r="L107" s="316" t="s">
        <v>1184</v>
      </c>
      <c r="M107" s="316" t="s">
        <v>1184</v>
      </c>
      <c r="N107" s="277"/>
      <c r="O107" s="273"/>
      <c r="P107" s="273"/>
      <c r="Q107" s="279"/>
      <c r="R107" s="273" t="s">
        <v>10661</v>
      </c>
      <c r="S107" s="273" t="s">
        <v>10891</v>
      </c>
      <c r="T107" s="277" t="str">
        <f t="shared" ca="1" si="1"/>
        <v>0 tahun, 6 bulan, 14 hari</v>
      </c>
      <c r="U107" s="273">
        <f ca="1">DATEDIF(C107,Summary!$A$1,"d")</f>
        <v>198</v>
      </c>
      <c r="V107" s="273" t="s">
        <v>13734</v>
      </c>
      <c r="W107" s="280" t="str" cm="1">
        <f t="array" aca="1" ref="W107" ca="1">_xlfn.IFS(U107&lt;=X107,X107,U107&lt;=X107*2,X107*2,U107&lt;=X107*3,X107*3,U107&gt;X107*3,"&gt;"&amp;X107*3)</f>
        <v>Closed</v>
      </c>
      <c r="X107" s="280" t="str" cm="1">
        <f t="array" ref="X107">_xlfn.IFS(M107="Level 1",7,M107="Level 2",14,M107="Level 3","30",M107="Info","Info",M107="Closed","Closed")</f>
        <v>Closed</v>
      </c>
    </row>
    <row r="108" spans="1:24" s="236" customFormat="1" ht="40.799999999999997" x14ac:dyDescent="0.7">
      <c r="A108" s="273">
        <v>108</v>
      </c>
      <c r="B108" s="274" t="s">
        <v>13632</v>
      </c>
      <c r="C108" s="275">
        <v>46106</v>
      </c>
      <c r="D108" s="275">
        <v>46090</v>
      </c>
      <c r="E108" s="276" t="s">
        <v>39</v>
      </c>
      <c r="F108" s="277" t="s">
        <v>13670</v>
      </c>
      <c r="G108" s="277" t="s">
        <v>13604</v>
      </c>
      <c r="H108" s="276" t="s">
        <v>1079</v>
      </c>
      <c r="I108" s="276" t="s">
        <v>3199</v>
      </c>
      <c r="J108" s="277" t="s">
        <v>12608</v>
      </c>
      <c r="K108" s="274" t="s">
        <v>14977</v>
      </c>
      <c r="L108" s="316" t="s">
        <v>1184</v>
      </c>
      <c r="M108" s="316" t="s">
        <v>1184</v>
      </c>
      <c r="N108" s="277"/>
      <c r="O108" s="276" t="s">
        <v>13921</v>
      </c>
      <c r="P108" s="276" t="s">
        <v>13921</v>
      </c>
      <c r="Q108" s="279"/>
      <c r="R108" s="273" t="s">
        <v>1079</v>
      </c>
      <c r="S108" s="273" t="s">
        <v>13423</v>
      </c>
      <c r="T108" s="277" t="str">
        <f t="shared" ca="1" si="1"/>
        <v>0 tahun, 6 bulan, 14 hari</v>
      </c>
      <c r="U108" s="273">
        <f ca="1">DATEDIF(C108,Summary!$A$1,"d")</f>
        <v>198</v>
      </c>
      <c r="V108" s="273" t="s">
        <v>13735</v>
      </c>
      <c r="W108" s="280" t="str" cm="1">
        <f t="array" aca="1" ref="W108" ca="1">_xlfn.IFS(U108&lt;=X108,X108,U108&lt;=X108*2,X108*2,U108&lt;=X108*3,X108*3,U108&gt;X108*3,"&gt;"&amp;X108*3)</f>
        <v>Closed</v>
      </c>
      <c r="X108" s="280" t="str" cm="1">
        <f t="array" ref="X108">_xlfn.IFS(M108="Level 1",7,M108="Level 2",14,M108="Level 3","30",M108="Info","Info",M108="Closed","Closed")</f>
        <v>Closed</v>
      </c>
    </row>
    <row r="109" spans="1:24" s="236" customFormat="1" ht="61.2" x14ac:dyDescent="0.7">
      <c r="A109" s="273">
        <v>109</v>
      </c>
      <c r="B109" s="274" t="s">
        <v>13633</v>
      </c>
      <c r="C109" s="275">
        <v>46106</v>
      </c>
      <c r="D109" s="275">
        <v>46106</v>
      </c>
      <c r="E109" s="276" t="s">
        <v>39</v>
      </c>
      <c r="F109" s="277" t="s">
        <v>12994</v>
      </c>
      <c r="G109" s="277" t="s">
        <v>13605</v>
      </c>
      <c r="H109" s="276" t="s">
        <v>5508</v>
      </c>
      <c r="I109" s="276" t="s">
        <v>5989</v>
      </c>
      <c r="J109" s="277" t="s">
        <v>12852</v>
      </c>
      <c r="K109" s="274" t="s">
        <v>14977</v>
      </c>
      <c r="L109" s="316" t="s">
        <v>1184</v>
      </c>
      <c r="M109" s="316" t="s">
        <v>1184</v>
      </c>
      <c r="N109" s="277"/>
      <c r="O109" s="273"/>
      <c r="P109" s="273"/>
      <c r="Q109" s="279"/>
      <c r="R109" s="273" t="s">
        <v>13711</v>
      </c>
      <c r="S109" s="273" t="s">
        <v>13712</v>
      </c>
      <c r="T109" s="277" t="str">
        <f t="shared" ca="1" si="1"/>
        <v>0 tahun, 6 bulan, 14 hari</v>
      </c>
      <c r="U109" s="273">
        <f ca="1">DATEDIF(C109,Summary!$A$1,"d")</f>
        <v>198</v>
      </c>
      <c r="V109" s="273" t="s">
        <v>13736</v>
      </c>
      <c r="W109" s="280" t="str" cm="1">
        <f t="array" aca="1" ref="W109" ca="1">_xlfn.IFS(U109&lt;=X109,X109,U109&lt;=X109*2,X109*2,U109&lt;=X109*3,X109*3,U109&gt;X109*3,"&gt;"&amp;X109*3)</f>
        <v>Closed</v>
      </c>
      <c r="X109" s="280" t="str" cm="1">
        <f t="array" ref="X109">_xlfn.IFS(M109="Level 1",7,M109="Level 2",14,M109="Level 3","30",M109="Info","Info",M109="Closed","Closed")</f>
        <v>Closed</v>
      </c>
    </row>
    <row r="110" spans="1:24" s="236" customFormat="1" ht="81.599999999999994" x14ac:dyDescent="0.7">
      <c r="A110" s="273">
        <v>110</v>
      </c>
      <c r="B110" s="274" t="s">
        <v>13634</v>
      </c>
      <c r="C110" s="275">
        <v>46106</v>
      </c>
      <c r="D110" s="275">
        <v>46090</v>
      </c>
      <c r="E110" s="276" t="s">
        <v>39</v>
      </c>
      <c r="F110" s="277" t="s">
        <v>13671</v>
      </c>
      <c r="G110" s="277" t="s">
        <v>13606</v>
      </c>
      <c r="H110" s="276" t="s">
        <v>1079</v>
      </c>
      <c r="I110" s="276" t="s">
        <v>7397</v>
      </c>
      <c r="J110" s="277" t="s">
        <v>12608</v>
      </c>
      <c r="K110" s="274" t="s">
        <v>14977</v>
      </c>
      <c r="L110" s="316" t="s">
        <v>1184</v>
      </c>
      <c r="M110" s="316" t="s">
        <v>1184</v>
      </c>
      <c r="N110" s="277"/>
      <c r="O110" s="276" t="s">
        <v>13936</v>
      </c>
      <c r="P110" s="276" t="s">
        <v>13936</v>
      </c>
      <c r="Q110" s="279"/>
      <c r="R110" s="273" t="s">
        <v>1079</v>
      </c>
      <c r="S110" s="273" t="s">
        <v>5498</v>
      </c>
      <c r="T110" s="277" t="str">
        <f t="shared" ca="1" si="1"/>
        <v>0 tahun, 6 bulan, 14 hari</v>
      </c>
      <c r="U110" s="273">
        <f ca="1">DATEDIF(C110,Summary!$A$1,"d")</f>
        <v>198</v>
      </c>
      <c r="V110" s="273" t="s">
        <v>13737</v>
      </c>
      <c r="W110" s="280" t="str" cm="1">
        <f t="array" aca="1" ref="W110" ca="1">_xlfn.IFS(U110&lt;=X110,X110,U110&lt;=X110*2,X110*2,U110&lt;=X110*3,X110*3,U110&gt;X110*3,"&gt;"&amp;X110*3)</f>
        <v>Closed</v>
      </c>
      <c r="X110" s="280" t="str" cm="1">
        <f t="array" ref="X110">_xlfn.IFS(M110="Level 1",7,M110="Level 2",14,M110="Level 3","30",M110="Info","Info",M110="Closed","Closed")</f>
        <v>Closed</v>
      </c>
    </row>
    <row r="111" spans="1:24" s="236" customFormat="1" ht="61.2" x14ac:dyDescent="0.7">
      <c r="A111" s="273">
        <v>111</v>
      </c>
      <c r="B111" s="274" t="s">
        <v>13635</v>
      </c>
      <c r="C111" s="275">
        <v>46106</v>
      </c>
      <c r="D111" s="275">
        <v>46092</v>
      </c>
      <c r="E111" s="276" t="s">
        <v>39</v>
      </c>
      <c r="F111" s="277" t="s">
        <v>13672</v>
      </c>
      <c r="G111" s="277" t="s">
        <v>13773</v>
      </c>
      <c r="H111" s="276" t="s">
        <v>5508</v>
      </c>
      <c r="I111" s="276" t="s">
        <v>5989</v>
      </c>
      <c r="J111" s="277" t="s">
        <v>1088</v>
      </c>
      <c r="K111" s="274" t="s">
        <v>14977</v>
      </c>
      <c r="L111" s="315" t="s">
        <v>1305</v>
      </c>
      <c r="M111" s="315" t="s">
        <v>5815</v>
      </c>
      <c r="N111" s="277"/>
      <c r="O111" s="273"/>
      <c r="P111" s="273"/>
      <c r="Q111" s="279"/>
      <c r="R111" s="273" t="s">
        <v>1088</v>
      </c>
      <c r="S111" s="273" t="s">
        <v>14541</v>
      </c>
      <c r="T111" s="277" t="str">
        <f t="shared" ca="1" si="1"/>
        <v>0 tahun, 6 bulan, 14 hari</v>
      </c>
      <c r="U111" s="273">
        <f ca="1">DATEDIF(C111,Summary!$A$1,"d")</f>
        <v>198</v>
      </c>
      <c r="V111" s="273" t="s">
        <v>13738</v>
      </c>
      <c r="W111" s="280" t="str" cm="1">
        <f t="array" aca="1" ref="W111" ca="1">_xlfn.IFS(U111&lt;=X111,X111,U111&lt;=X111*2,X111*2,U111&lt;=X111*3,X111*3,U111&gt;X111*3,"&gt;"&amp;X111*3)</f>
        <v>&gt;21</v>
      </c>
      <c r="X111" s="280" cm="1">
        <f t="array" ref="X111">_xlfn.IFS(M111="Level 1",7,M111="Level 2",14,M111="Level 3","30",M111="Info","Info",M111="Closed","Closed")</f>
        <v>7</v>
      </c>
    </row>
    <row r="112" spans="1:24" s="236" customFormat="1" ht="61.2" x14ac:dyDescent="0.7">
      <c r="A112" s="273">
        <v>112</v>
      </c>
      <c r="B112" s="274" t="s">
        <v>13636</v>
      </c>
      <c r="C112" s="275">
        <v>46106</v>
      </c>
      <c r="D112" s="275">
        <v>46092</v>
      </c>
      <c r="E112" s="276" t="s">
        <v>39</v>
      </c>
      <c r="F112" s="277" t="s">
        <v>13673</v>
      </c>
      <c r="G112" s="277" t="s">
        <v>13607</v>
      </c>
      <c r="H112" s="276" t="s">
        <v>1079</v>
      </c>
      <c r="I112" s="276" t="s">
        <v>7876</v>
      </c>
      <c r="J112" s="277" t="s">
        <v>1088</v>
      </c>
      <c r="K112" s="274" t="s">
        <v>14977</v>
      </c>
      <c r="L112" s="316" t="s">
        <v>1184</v>
      </c>
      <c r="M112" s="316" t="s">
        <v>1184</v>
      </c>
      <c r="N112" s="277"/>
      <c r="O112" s="276" t="s">
        <v>13933</v>
      </c>
      <c r="P112" s="276" t="s">
        <v>13933</v>
      </c>
      <c r="Q112" s="279"/>
      <c r="R112" s="273" t="s">
        <v>1079</v>
      </c>
      <c r="S112" s="273" t="s">
        <v>13713</v>
      </c>
      <c r="T112" s="277" t="str">
        <f t="shared" ca="1" si="1"/>
        <v>0 tahun, 6 bulan, 14 hari</v>
      </c>
      <c r="U112" s="273">
        <f ca="1">DATEDIF(C112,Summary!$A$1,"d")</f>
        <v>198</v>
      </c>
      <c r="V112" s="273" t="s">
        <v>13739</v>
      </c>
      <c r="W112" s="280" t="str" cm="1">
        <f t="array" aca="1" ref="W112" ca="1">_xlfn.IFS(U112&lt;=X112,X112,U112&lt;=X112*2,X112*2,U112&lt;=X112*3,X112*3,U112&gt;X112*3,"&gt;"&amp;X112*3)</f>
        <v>Closed</v>
      </c>
      <c r="X112" s="280" t="str" cm="1">
        <f t="array" ref="X112">_xlfn.IFS(M112="Level 1",7,M112="Level 2",14,M112="Level 3","30",M112="Info","Info",M112="Closed","Closed")</f>
        <v>Closed</v>
      </c>
    </row>
    <row r="113" spans="1:24" s="236" customFormat="1" ht="61.2" x14ac:dyDescent="0.7">
      <c r="A113" s="273">
        <v>113</v>
      </c>
      <c r="B113" s="274" t="s">
        <v>13637</v>
      </c>
      <c r="C113" s="275">
        <v>46106</v>
      </c>
      <c r="D113" s="275">
        <v>46094</v>
      </c>
      <c r="E113" s="276" t="s">
        <v>39</v>
      </c>
      <c r="F113" s="277" t="s">
        <v>13674</v>
      </c>
      <c r="G113" s="277" t="s">
        <v>14959</v>
      </c>
      <c r="H113" s="276" t="s">
        <v>5508</v>
      </c>
      <c r="I113" s="276" t="s">
        <v>5508</v>
      </c>
      <c r="J113" s="277" t="s">
        <v>12852</v>
      </c>
      <c r="K113" s="274" t="s">
        <v>14977</v>
      </c>
      <c r="L113" s="316" t="s">
        <v>1184</v>
      </c>
      <c r="M113" s="316" t="s">
        <v>1184</v>
      </c>
      <c r="N113" s="277"/>
      <c r="O113" s="273" t="s">
        <v>15142</v>
      </c>
      <c r="P113" s="273" t="s">
        <v>15142</v>
      </c>
      <c r="Q113" s="279"/>
      <c r="R113" s="273" t="s">
        <v>1080</v>
      </c>
      <c r="S113" s="273" t="s">
        <v>9788</v>
      </c>
      <c r="T113" s="277" t="str">
        <f t="shared" ca="1" si="1"/>
        <v>0 tahun, 6 bulan, 14 hari</v>
      </c>
      <c r="U113" s="273">
        <f ca="1">DATEDIF(C113,Summary!$A$1,"d")</f>
        <v>198</v>
      </c>
      <c r="V113" s="273" t="s">
        <v>13740</v>
      </c>
      <c r="W113" s="280" t="str" cm="1">
        <f t="array" aca="1" ref="W113" ca="1">_xlfn.IFS(U113&lt;=X113,X113,U113&lt;=X113*2,X113*2,U113&lt;=X113*3,X113*3,U113&gt;X113*3,"&gt;"&amp;X113*3)</f>
        <v>Closed</v>
      </c>
      <c r="X113" s="280" t="str" cm="1">
        <f t="array" ref="X113">_xlfn.IFS(M113="Level 1",7,M113="Level 2",14,M113="Level 3","30",M113="Info","Info",M113="Closed","Closed")</f>
        <v>Closed</v>
      </c>
    </row>
    <row r="114" spans="1:24" s="236" customFormat="1" ht="81.599999999999994" x14ac:dyDescent="0.7">
      <c r="A114" s="273">
        <v>114</v>
      </c>
      <c r="B114" s="274" t="s">
        <v>13638</v>
      </c>
      <c r="C114" s="275">
        <v>46106</v>
      </c>
      <c r="D114" s="275">
        <v>46097</v>
      </c>
      <c r="E114" s="276" t="s">
        <v>39</v>
      </c>
      <c r="F114" s="277" t="s">
        <v>13675</v>
      </c>
      <c r="G114" s="277" t="s">
        <v>13608</v>
      </c>
      <c r="H114" s="276" t="s">
        <v>5508</v>
      </c>
      <c r="I114" s="276" t="s">
        <v>5508</v>
      </c>
      <c r="J114" s="277" t="s">
        <v>12604</v>
      </c>
      <c r="K114" s="274" t="s">
        <v>14978</v>
      </c>
      <c r="L114" s="312" t="s">
        <v>1308</v>
      </c>
      <c r="M114" s="312" t="s">
        <v>1308</v>
      </c>
      <c r="N114" s="277"/>
      <c r="O114" s="273"/>
      <c r="P114" s="273"/>
      <c r="Q114" s="279"/>
      <c r="R114" s="273" t="s">
        <v>10300</v>
      </c>
      <c r="S114" s="273" t="s">
        <v>12900</v>
      </c>
      <c r="T114" s="277" t="str">
        <f t="shared" ca="1" si="1"/>
        <v>0 tahun, 6 bulan, 14 hari</v>
      </c>
      <c r="U114" s="273">
        <f ca="1">DATEDIF(C114,Summary!$A$1,"d")</f>
        <v>198</v>
      </c>
      <c r="V114" s="273" t="s">
        <v>13741</v>
      </c>
      <c r="W114" s="280" t="str" cm="1">
        <f t="array" aca="1" ref="W114" ca="1">_xlfn.IFS(U114&lt;=X114,X114,U114&lt;=X114*2,X114*2,U114&lt;=X114*3,X114*3,U114&gt;X114*3,"&gt;"&amp;X114*3)</f>
        <v>Info</v>
      </c>
      <c r="X114" s="280" t="str" cm="1">
        <f t="array" ref="X114">_xlfn.IFS(M114="Level 1",7,M114="Level 2",14,M114="Level 3","30",M114="Info","Info",M114="Closed","Closed")</f>
        <v>Info</v>
      </c>
    </row>
    <row r="115" spans="1:24" s="236" customFormat="1" ht="102" x14ac:dyDescent="0.7">
      <c r="A115" s="273">
        <v>115</v>
      </c>
      <c r="B115" s="274" t="s">
        <v>13639</v>
      </c>
      <c r="C115" s="275">
        <v>46106</v>
      </c>
      <c r="D115" s="275">
        <v>46098</v>
      </c>
      <c r="E115" s="276" t="s">
        <v>39</v>
      </c>
      <c r="F115" s="277" t="s">
        <v>12996</v>
      </c>
      <c r="G115" s="277" t="s">
        <v>13609</v>
      </c>
      <c r="H115" s="276" t="s">
        <v>5508</v>
      </c>
      <c r="I115" s="276" t="s">
        <v>5989</v>
      </c>
      <c r="J115" s="277" t="s">
        <v>12614</v>
      </c>
      <c r="K115" s="274" t="s">
        <v>14977</v>
      </c>
      <c r="L115" s="316" t="s">
        <v>1184</v>
      </c>
      <c r="M115" s="316" t="s">
        <v>1184</v>
      </c>
      <c r="N115" s="277"/>
      <c r="O115" s="273"/>
      <c r="P115" s="273"/>
      <c r="Q115" s="279"/>
      <c r="R115" s="273" t="s">
        <v>13711</v>
      </c>
      <c r="S115" s="273" t="s">
        <v>13712</v>
      </c>
      <c r="T115" s="277" t="str">
        <f t="shared" ca="1" si="1"/>
        <v>0 tahun, 6 bulan, 14 hari</v>
      </c>
      <c r="U115" s="273">
        <f ca="1">DATEDIF(C115,Summary!$A$1,"d")</f>
        <v>198</v>
      </c>
      <c r="V115" s="273" t="s">
        <v>13742</v>
      </c>
      <c r="W115" s="280" t="str" cm="1">
        <f t="array" aca="1" ref="W115" ca="1">_xlfn.IFS(U115&lt;=X115,X115,U115&lt;=X115*2,X115*2,U115&lt;=X115*3,X115*3,U115&gt;X115*3,"&gt;"&amp;X115*3)</f>
        <v>Closed</v>
      </c>
      <c r="X115" s="280" t="str" cm="1">
        <f t="array" ref="X115">_xlfn.IFS(M115="Level 1",7,M115="Level 2",14,M115="Level 3","30",M115="Info","Info",M115="Closed","Closed")</f>
        <v>Closed</v>
      </c>
    </row>
    <row r="116" spans="1:24" s="236" customFormat="1" ht="81.599999999999994" x14ac:dyDescent="0.7">
      <c r="A116" s="273">
        <v>116</v>
      </c>
      <c r="B116" s="274" t="s">
        <v>13640</v>
      </c>
      <c r="C116" s="275">
        <v>46106</v>
      </c>
      <c r="D116" s="275">
        <v>46097</v>
      </c>
      <c r="E116" s="276" t="s">
        <v>39</v>
      </c>
      <c r="F116" s="277" t="s">
        <v>13676</v>
      </c>
      <c r="G116" s="277" t="s">
        <v>13610</v>
      </c>
      <c r="H116" s="276" t="s">
        <v>5508</v>
      </c>
      <c r="I116" s="276" t="s">
        <v>5989</v>
      </c>
      <c r="J116" s="277" t="s">
        <v>12621</v>
      </c>
      <c r="K116" s="274" t="s">
        <v>14977</v>
      </c>
      <c r="L116" s="316" t="s">
        <v>1184</v>
      </c>
      <c r="M116" s="316" t="s">
        <v>1184</v>
      </c>
      <c r="N116" s="277"/>
      <c r="O116" s="276" t="s">
        <v>17066</v>
      </c>
      <c r="P116" s="273" t="s">
        <v>17067</v>
      </c>
      <c r="Q116" s="279"/>
      <c r="R116" s="273" t="s">
        <v>1080</v>
      </c>
      <c r="S116" s="273" t="s">
        <v>9788</v>
      </c>
      <c r="T116" s="277" t="str">
        <f t="shared" ca="1" si="1"/>
        <v>0 tahun, 6 bulan, 14 hari</v>
      </c>
      <c r="U116" s="273">
        <f ca="1">DATEDIF(C116,Summary!$A$1,"d")</f>
        <v>198</v>
      </c>
      <c r="V116" s="273" t="s">
        <v>13743</v>
      </c>
      <c r="W116" s="280" t="str" cm="1">
        <f t="array" aca="1" ref="W116" ca="1">_xlfn.IFS(U116&lt;=X116,X116,U116&lt;=X116*2,X116*2,U116&lt;=X116*3,X116*3,U116&gt;X116*3,"&gt;"&amp;X116*3)</f>
        <v>Closed</v>
      </c>
      <c r="X116" s="280" t="str" cm="1">
        <f t="array" ref="X116">_xlfn.IFS(M116="Level 1",7,M116="Level 2",14,M116="Level 3","30",M116="Info","Info",M116="Closed","Closed")</f>
        <v>Closed</v>
      </c>
    </row>
    <row r="117" spans="1:24" s="236" customFormat="1" ht="61.2" x14ac:dyDescent="0.7">
      <c r="A117" s="273">
        <v>117</v>
      </c>
      <c r="B117" s="274" t="s">
        <v>13641</v>
      </c>
      <c r="C117" s="275">
        <v>46107</v>
      </c>
      <c r="D117" s="275">
        <v>46099</v>
      </c>
      <c r="E117" s="276" t="s">
        <v>10388</v>
      </c>
      <c r="F117" s="277" t="s">
        <v>13677</v>
      </c>
      <c r="G117" s="277" t="s">
        <v>13611</v>
      </c>
      <c r="H117" s="276" t="s">
        <v>5508</v>
      </c>
      <c r="I117" s="276" t="s">
        <v>5990</v>
      </c>
      <c r="J117" s="277" t="s">
        <v>12614</v>
      </c>
      <c r="K117" s="274" t="s">
        <v>14978</v>
      </c>
      <c r="L117" s="312" t="s">
        <v>1308</v>
      </c>
      <c r="M117" s="312" t="s">
        <v>1308</v>
      </c>
      <c r="N117" s="277"/>
      <c r="O117" s="273"/>
      <c r="P117" s="273"/>
      <c r="Q117" s="279"/>
      <c r="R117" s="273" t="s">
        <v>1070</v>
      </c>
      <c r="S117" s="273" t="s">
        <v>10488</v>
      </c>
      <c r="T117" s="277" t="str">
        <f t="shared" ca="1" si="1"/>
        <v>0 tahun, 6 bulan, 13 hari</v>
      </c>
      <c r="U117" s="273">
        <f ca="1">DATEDIF(C117,Summary!$A$1,"d")</f>
        <v>197</v>
      </c>
      <c r="V117" s="273" t="s">
        <v>13744</v>
      </c>
      <c r="W117" s="280" t="str" cm="1">
        <f t="array" aca="1" ref="W117" ca="1">_xlfn.IFS(U117&lt;=X117,X117,U117&lt;=X117*2,X117*2,U117&lt;=X117*3,X117*3,U117&gt;X117*3,"&gt;"&amp;X117*3)</f>
        <v>Info</v>
      </c>
      <c r="X117" s="280" t="str" cm="1">
        <f t="array" ref="X117">_xlfn.IFS(M117="Level 1",7,M117="Level 2",14,M117="Level 3","30",M117="Info","Info",M117="Closed","Closed")</f>
        <v>Info</v>
      </c>
    </row>
    <row r="118" spans="1:24" s="236" customFormat="1" ht="61.2" x14ac:dyDescent="0.7">
      <c r="A118" s="273">
        <v>118</v>
      </c>
      <c r="B118" s="274" t="s">
        <v>13642</v>
      </c>
      <c r="C118" s="275">
        <v>46107</v>
      </c>
      <c r="D118" s="275">
        <v>46080</v>
      </c>
      <c r="E118" s="276" t="s">
        <v>39</v>
      </c>
      <c r="F118" s="277" t="s">
        <v>13678</v>
      </c>
      <c r="G118" s="277" t="s">
        <v>13612</v>
      </c>
      <c r="H118" s="276" t="s">
        <v>5508</v>
      </c>
      <c r="I118" s="276" t="s">
        <v>3191</v>
      </c>
      <c r="J118" s="277" t="s">
        <v>1088</v>
      </c>
      <c r="K118" s="274" t="s">
        <v>14977</v>
      </c>
      <c r="L118" s="316" t="s">
        <v>1184</v>
      </c>
      <c r="M118" s="316" t="s">
        <v>1184</v>
      </c>
      <c r="N118" s="277"/>
      <c r="O118" s="273" t="s">
        <v>16126</v>
      </c>
      <c r="P118" s="273" t="s">
        <v>16126</v>
      </c>
      <c r="Q118" s="279"/>
      <c r="R118" s="273" t="s">
        <v>1088</v>
      </c>
      <c r="S118" s="273" t="s">
        <v>14541</v>
      </c>
      <c r="T118" s="277" t="str">
        <f t="shared" ca="1" si="1"/>
        <v>0 tahun, 6 bulan, 13 hari</v>
      </c>
      <c r="U118" s="273">
        <f ca="1">DATEDIF(C118,Summary!$A$1,"d")</f>
        <v>197</v>
      </c>
      <c r="V118" s="273" t="s">
        <v>13745</v>
      </c>
      <c r="W118" s="280" t="str" cm="1">
        <f t="array" aca="1" ref="W118" ca="1">_xlfn.IFS(U118&lt;=X118,X118,U118&lt;=X118*2,X118*2,U118&lt;=X118*3,X118*3,U118&gt;X118*3,"&gt;"&amp;X118*3)</f>
        <v>Closed</v>
      </c>
      <c r="X118" s="280" t="str" cm="1">
        <f t="array" ref="X118">_xlfn.IFS(M118="Level 1",7,M118="Level 2",14,M118="Level 3","30",M118="Info","Info",M118="Closed","Closed")</f>
        <v>Closed</v>
      </c>
    </row>
    <row r="119" spans="1:24" s="236" customFormat="1" ht="61.2" x14ac:dyDescent="0.7">
      <c r="A119" s="273">
        <v>119</v>
      </c>
      <c r="B119" s="274" t="s">
        <v>13643</v>
      </c>
      <c r="C119" s="275">
        <v>46107</v>
      </c>
      <c r="D119" s="275">
        <v>46105</v>
      </c>
      <c r="E119" s="276" t="s">
        <v>39</v>
      </c>
      <c r="F119" s="277" t="s">
        <v>13679</v>
      </c>
      <c r="G119" s="277" t="s">
        <v>13613</v>
      </c>
      <c r="H119" s="276" t="s">
        <v>5508</v>
      </c>
      <c r="I119" s="276" t="s">
        <v>3189</v>
      </c>
      <c r="J119" s="277" t="s">
        <v>3188</v>
      </c>
      <c r="K119" s="274" t="s">
        <v>14977</v>
      </c>
      <c r="L119" s="315" t="s">
        <v>1305</v>
      </c>
      <c r="M119" s="315" t="s">
        <v>5815</v>
      </c>
      <c r="N119" s="277"/>
      <c r="O119" s="273"/>
      <c r="P119" s="273"/>
      <c r="Q119" s="279"/>
      <c r="R119" s="273" t="s">
        <v>1170</v>
      </c>
      <c r="S119" s="273" t="s">
        <v>13443</v>
      </c>
      <c r="T119" s="277" t="str">
        <f t="shared" ca="1" si="1"/>
        <v>0 tahun, 6 bulan, 13 hari</v>
      </c>
      <c r="U119" s="273">
        <f ca="1">DATEDIF(C119,Summary!$A$1,"d")</f>
        <v>197</v>
      </c>
      <c r="V119" s="273" t="s">
        <v>13746</v>
      </c>
      <c r="W119" s="280" t="str" cm="1">
        <f t="array" aca="1" ref="W119" ca="1">_xlfn.IFS(U119&lt;=X119,X119,U119&lt;=X119*2,X119*2,U119&lt;=X119*3,X119*3,U119&gt;X119*3,"&gt;"&amp;X119*3)</f>
        <v>&gt;21</v>
      </c>
      <c r="X119" s="280" cm="1">
        <f t="array" ref="X119">_xlfn.IFS(M119="Level 1",7,M119="Level 2",14,M119="Level 3","30",M119="Info","Info",M119="Closed","Closed")</f>
        <v>7</v>
      </c>
    </row>
    <row r="120" spans="1:24" s="236" customFormat="1" ht="81.599999999999994" x14ac:dyDescent="0.7">
      <c r="A120" s="273">
        <v>120</v>
      </c>
      <c r="B120" s="274" t="s">
        <v>13644</v>
      </c>
      <c r="C120" s="275">
        <v>46108</v>
      </c>
      <c r="D120" s="275">
        <v>46098</v>
      </c>
      <c r="E120" s="276" t="s">
        <v>39</v>
      </c>
      <c r="F120" s="277" t="s">
        <v>13680</v>
      </c>
      <c r="G120" s="277" t="s">
        <v>13614</v>
      </c>
      <c r="H120" s="276" t="s">
        <v>5508</v>
      </c>
      <c r="I120" s="276" t="s">
        <v>8242</v>
      </c>
      <c r="J120" s="277" t="s">
        <v>12612</v>
      </c>
      <c r="K120" s="274" t="s">
        <v>14977</v>
      </c>
      <c r="L120" s="316" t="s">
        <v>1184</v>
      </c>
      <c r="M120" s="316" t="s">
        <v>1184</v>
      </c>
      <c r="N120" s="277"/>
      <c r="O120" s="276" t="s">
        <v>13923</v>
      </c>
      <c r="P120" s="273" t="s">
        <v>13923</v>
      </c>
      <c r="Q120" s="279"/>
      <c r="R120" s="273" t="s">
        <v>1175</v>
      </c>
      <c r="S120" s="273" t="s">
        <v>1176</v>
      </c>
      <c r="T120" s="277" t="str">
        <f t="shared" ca="1" si="1"/>
        <v>0 tahun, 6 bulan, 12 hari</v>
      </c>
      <c r="U120" s="273">
        <f ca="1">DATEDIF(C120,Summary!$A$1,"d")</f>
        <v>196</v>
      </c>
      <c r="V120" s="273" t="s">
        <v>13747</v>
      </c>
      <c r="W120" s="280" t="str" cm="1">
        <f t="array" aca="1" ref="W120" ca="1">_xlfn.IFS(U120&lt;=X120,X120,U120&lt;=X120*2,X120*2,U120&lt;=X120*3,X120*3,U120&gt;X120*3,"&gt;"&amp;X120*3)</f>
        <v>Closed</v>
      </c>
      <c r="X120" s="280" t="str" cm="1">
        <f t="array" ref="X120">_xlfn.IFS(M120="Level 1",7,M120="Level 2",14,M120="Level 3","30",M120="Info","Info",M120="Closed","Closed")</f>
        <v>Closed</v>
      </c>
    </row>
    <row r="121" spans="1:24" s="236" customFormat="1" ht="122.4" x14ac:dyDescent="0.7">
      <c r="A121" s="273">
        <v>121</v>
      </c>
      <c r="B121" s="274" t="s">
        <v>13645</v>
      </c>
      <c r="C121" s="275">
        <v>46111</v>
      </c>
      <c r="D121" s="275">
        <v>46098</v>
      </c>
      <c r="E121" s="276" t="s">
        <v>39</v>
      </c>
      <c r="F121" s="277" t="s">
        <v>13681</v>
      </c>
      <c r="G121" s="277" t="s">
        <v>13615</v>
      </c>
      <c r="H121" s="276" t="s">
        <v>5508</v>
      </c>
      <c r="I121" s="276" t="s">
        <v>3191</v>
      </c>
      <c r="J121" s="277" t="s">
        <v>12614</v>
      </c>
      <c r="K121" s="274" t="s">
        <v>14977</v>
      </c>
      <c r="L121" s="315" t="s">
        <v>1305</v>
      </c>
      <c r="M121" s="315" t="s">
        <v>5815</v>
      </c>
      <c r="N121" s="277"/>
      <c r="O121" s="273"/>
      <c r="P121" s="273"/>
      <c r="Q121" s="279"/>
      <c r="R121" s="273" t="s">
        <v>13714</v>
      </c>
      <c r="S121" s="273" t="s">
        <v>13443</v>
      </c>
      <c r="T121" s="277" t="str">
        <f t="shared" ca="1" si="1"/>
        <v>0 tahun, 6 bulan, 9 hari</v>
      </c>
      <c r="U121" s="273">
        <f ca="1">DATEDIF(C121,Summary!$A$1,"d")</f>
        <v>193</v>
      </c>
      <c r="V121" s="273" t="s">
        <v>13748</v>
      </c>
      <c r="W121" s="280" t="str" cm="1">
        <f t="array" aca="1" ref="W121" ca="1">_xlfn.IFS(U121&lt;=X121,X121,U121&lt;=X121*2,X121*2,U121&lt;=X121*3,X121*3,U121&gt;X121*3,"&gt;"&amp;X121*3)</f>
        <v>&gt;21</v>
      </c>
      <c r="X121" s="280" cm="1">
        <f t="array" ref="X121">_xlfn.IFS(M121="Level 1",7,M121="Level 2",14,M121="Level 3","30",M121="Info","Info",M121="Closed","Closed")</f>
        <v>7</v>
      </c>
    </row>
    <row r="122" spans="1:24" s="236" customFormat="1" ht="40.799999999999997" x14ac:dyDescent="0.7">
      <c r="A122" s="273">
        <v>122</v>
      </c>
      <c r="B122" s="274" t="s">
        <v>13646</v>
      </c>
      <c r="C122" s="275">
        <v>46111</v>
      </c>
      <c r="D122" s="275">
        <v>46094</v>
      </c>
      <c r="E122" s="276" t="s">
        <v>39</v>
      </c>
      <c r="F122" s="277" t="s">
        <v>13682</v>
      </c>
      <c r="G122" s="277" t="s">
        <v>13616</v>
      </c>
      <c r="H122" s="276" t="s">
        <v>5508</v>
      </c>
      <c r="I122" s="276" t="s">
        <v>7640</v>
      </c>
      <c r="J122" s="277" t="s">
        <v>12614</v>
      </c>
      <c r="K122" s="274" t="s">
        <v>14977</v>
      </c>
      <c r="L122" s="316" t="s">
        <v>1184</v>
      </c>
      <c r="M122" s="316" t="s">
        <v>1184</v>
      </c>
      <c r="N122" s="277"/>
      <c r="O122" s="276" t="s">
        <v>13174</v>
      </c>
      <c r="P122" s="273" t="s">
        <v>13174</v>
      </c>
      <c r="Q122" s="279"/>
      <c r="R122" s="273" t="s">
        <v>11545</v>
      </c>
      <c r="S122" s="273" t="s">
        <v>8067</v>
      </c>
      <c r="T122" s="277" t="str">
        <f t="shared" ca="1" si="1"/>
        <v>0 tahun, 6 bulan, 9 hari</v>
      </c>
      <c r="U122" s="273">
        <f ca="1">DATEDIF(C122,Summary!$A$1,"d")</f>
        <v>193</v>
      </c>
      <c r="V122" s="273" t="s">
        <v>13749</v>
      </c>
      <c r="W122" s="280" t="str" cm="1">
        <f t="array" aca="1" ref="W122" ca="1">_xlfn.IFS(U122&lt;=X122,X122,U122&lt;=X122*2,X122*2,U122&lt;=X122*3,X122*3,U122&gt;X122*3,"&gt;"&amp;X122*3)</f>
        <v>Closed</v>
      </c>
      <c r="X122" s="280" t="str" cm="1">
        <f t="array" ref="X122">_xlfn.IFS(M122="Level 1",7,M122="Level 2",14,M122="Level 3","30",M122="Info","Info",M122="Closed","Closed")</f>
        <v>Closed</v>
      </c>
    </row>
    <row r="123" spans="1:24" s="236" customFormat="1" ht="81.599999999999994" x14ac:dyDescent="0.7">
      <c r="A123" s="273">
        <v>123</v>
      </c>
      <c r="B123" s="274" t="s">
        <v>13647</v>
      </c>
      <c r="C123" s="275">
        <v>46112</v>
      </c>
      <c r="D123" s="275">
        <v>46098</v>
      </c>
      <c r="E123" s="276" t="s">
        <v>39</v>
      </c>
      <c r="F123" s="277" t="s">
        <v>13683</v>
      </c>
      <c r="G123" s="277" t="s">
        <v>13617</v>
      </c>
      <c r="H123" s="276" t="s">
        <v>5508</v>
      </c>
      <c r="I123" s="276" t="s">
        <v>5508</v>
      </c>
      <c r="J123" s="277" t="s">
        <v>13702</v>
      </c>
      <c r="K123" s="274" t="s">
        <v>14977</v>
      </c>
      <c r="L123" s="315" t="s">
        <v>1305</v>
      </c>
      <c r="M123" s="315" t="s">
        <v>5815</v>
      </c>
      <c r="N123" s="277"/>
      <c r="O123" s="273" t="s">
        <v>16561</v>
      </c>
      <c r="P123" s="273" t="s">
        <v>16561</v>
      </c>
      <c r="Q123" s="279"/>
      <c r="R123" s="273" t="s">
        <v>14960</v>
      </c>
      <c r="S123" s="273" t="s">
        <v>14961</v>
      </c>
      <c r="T123" s="277" t="str">
        <f t="shared" ca="1" si="1"/>
        <v>0 tahun, 6 bulan, 8 hari</v>
      </c>
      <c r="U123" s="273">
        <f ca="1">DATEDIF(C123,Summary!$A$1,"d")</f>
        <v>192</v>
      </c>
      <c r="V123" s="273" t="s">
        <v>13750</v>
      </c>
      <c r="W123" s="280" t="str" cm="1">
        <f t="array" aca="1" ref="W123" ca="1">_xlfn.IFS(U123&lt;=X123,X123,U123&lt;=X123*2,X123*2,U123&lt;=X123*3,X123*3,U123&gt;X123*3,"&gt;"&amp;X123*3)</f>
        <v>&gt;21</v>
      </c>
      <c r="X123" s="280" cm="1">
        <f t="array" ref="X123">_xlfn.IFS(M123="Level 1",7,M123="Level 2",14,M123="Level 3","30",M123="Info","Info",M123="Closed","Closed")</f>
        <v>7</v>
      </c>
    </row>
    <row r="124" spans="1:24" s="236" customFormat="1" ht="61.2" x14ac:dyDescent="0.7">
      <c r="A124" s="273">
        <v>124</v>
      </c>
      <c r="B124" s="274" t="s">
        <v>13648</v>
      </c>
      <c r="C124" s="275">
        <v>46112</v>
      </c>
      <c r="D124" s="275">
        <v>46112</v>
      </c>
      <c r="E124" s="276" t="s">
        <v>10388</v>
      </c>
      <c r="F124" s="277" t="s">
        <v>13684</v>
      </c>
      <c r="G124" s="277" t="s">
        <v>13618</v>
      </c>
      <c r="H124" s="276" t="s">
        <v>5508</v>
      </c>
      <c r="I124" s="276" t="s">
        <v>5508</v>
      </c>
      <c r="J124" s="277" t="s">
        <v>12603</v>
      </c>
      <c r="K124" s="274" t="s">
        <v>14978</v>
      </c>
      <c r="L124" s="312" t="s">
        <v>1308</v>
      </c>
      <c r="M124" s="312" t="s">
        <v>1308</v>
      </c>
      <c r="N124" s="277"/>
      <c r="O124" s="273"/>
      <c r="P124" s="273"/>
      <c r="Q124" s="279"/>
      <c r="R124" s="273" t="s">
        <v>1080</v>
      </c>
      <c r="S124" s="273" t="s">
        <v>9788</v>
      </c>
      <c r="T124" s="277" t="str">
        <f t="shared" ca="1" si="1"/>
        <v>0 tahun, 6 bulan, 8 hari</v>
      </c>
      <c r="U124" s="273">
        <f ca="1">DATEDIF(C124,Summary!$A$1,"d")</f>
        <v>192</v>
      </c>
      <c r="V124" s="273" t="s">
        <v>13751</v>
      </c>
      <c r="W124" s="280" t="str" cm="1">
        <f t="array" aca="1" ref="W124" ca="1">_xlfn.IFS(U124&lt;=X124,X124,U124&lt;=X124*2,X124*2,U124&lt;=X124*3,X124*3,U124&gt;X124*3,"&gt;"&amp;X124*3)</f>
        <v>Info</v>
      </c>
      <c r="X124" s="280" t="str" cm="1">
        <f t="array" ref="X124">_xlfn.IFS(M124="Level 1",7,M124="Level 2",14,M124="Level 3","30",M124="Info","Info",M124="Closed","Closed")</f>
        <v>Info</v>
      </c>
    </row>
    <row r="125" spans="1:24" s="236" customFormat="1" ht="81.599999999999994" x14ac:dyDescent="0.7">
      <c r="A125" s="273">
        <v>125</v>
      </c>
      <c r="B125" s="274" t="s">
        <v>13649</v>
      </c>
      <c r="C125" s="275">
        <v>46113</v>
      </c>
      <c r="D125" s="275">
        <v>46113</v>
      </c>
      <c r="E125" s="276" t="s">
        <v>10388</v>
      </c>
      <c r="F125" s="277" t="s">
        <v>13685</v>
      </c>
      <c r="G125" s="277" t="s">
        <v>13619</v>
      </c>
      <c r="H125" s="276" t="s">
        <v>5508</v>
      </c>
      <c r="I125" s="276" t="s">
        <v>3191</v>
      </c>
      <c r="J125" s="277" t="s">
        <v>12614</v>
      </c>
      <c r="K125" s="274" t="s">
        <v>14978</v>
      </c>
      <c r="L125" s="312" t="s">
        <v>1308</v>
      </c>
      <c r="M125" s="312" t="s">
        <v>1308</v>
      </c>
      <c r="N125" s="277"/>
      <c r="O125" s="273"/>
      <c r="P125" s="273" t="s">
        <v>13079</v>
      </c>
      <c r="Q125" s="279"/>
      <c r="R125" s="273" t="s">
        <v>11545</v>
      </c>
      <c r="S125" s="273" t="s">
        <v>11722</v>
      </c>
      <c r="T125" s="277" t="str">
        <f t="shared" ca="1" si="1"/>
        <v>0 tahun, 6 bulan, 8 hari</v>
      </c>
      <c r="U125" s="273">
        <f ca="1">DATEDIF(C125,Summary!$A$1,"d")</f>
        <v>191</v>
      </c>
      <c r="V125" s="273" t="s">
        <v>13752</v>
      </c>
      <c r="W125" s="280" t="str" cm="1">
        <f t="array" aca="1" ref="W125" ca="1">_xlfn.IFS(U125&lt;=X125,X125,U125&lt;=X125*2,X125*2,U125&lt;=X125*3,X125*3,U125&gt;X125*3,"&gt;"&amp;X125*3)</f>
        <v>Info</v>
      </c>
      <c r="X125" s="280" t="str" cm="1">
        <f t="array" ref="X125">_xlfn.IFS(M125="Level 1",7,M125="Level 2",14,M125="Level 3","30",M125="Info","Info",M125="Closed","Closed")</f>
        <v>Info</v>
      </c>
    </row>
    <row r="126" spans="1:24" s="236" customFormat="1" ht="61.2" x14ac:dyDescent="0.7">
      <c r="A126" s="273">
        <v>126</v>
      </c>
      <c r="B126" s="274" t="s">
        <v>13650</v>
      </c>
      <c r="C126" s="275">
        <v>46113</v>
      </c>
      <c r="D126" s="275">
        <v>46112</v>
      </c>
      <c r="E126" s="276" t="s">
        <v>10388</v>
      </c>
      <c r="F126" s="277" t="s">
        <v>13686</v>
      </c>
      <c r="G126" s="277" t="s">
        <v>13620</v>
      </c>
      <c r="H126" s="276" t="s">
        <v>5508</v>
      </c>
      <c r="I126" s="276" t="s">
        <v>3191</v>
      </c>
      <c r="J126" s="277" t="s">
        <v>12614</v>
      </c>
      <c r="K126" s="274" t="s">
        <v>14978</v>
      </c>
      <c r="L126" s="312" t="s">
        <v>1308</v>
      </c>
      <c r="M126" s="312" t="s">
        <v>1308</v>
      </c>
      <c r="N126" s="277"/>
      <c r="O126" s="273"/>
      <c r="P126" s="273" t="s">
        <v>13063</v>
      </c>
      <c r="Q126" s="279"/>
      <c r="R126" s="273" t="s">
        <v>11545</v>
      </c>
      <c r="S126" s="273" t="s">
        <v>11722</v>
      </c>
      <c r="T126" s="277" t="str">
        <f t="shared" ca="1" si="1"/>
        <v>0 tahun, 6 bulan, 8 hari</v>
      </c>
      <c r="U126" s="273">
        <f ca="1">DATEDIF(C126,Summary!$A$1,"d")</f>
        <v>191</v>
      </c>
      <c r="V126" s="273" t="s">
        <v>13753</v>
      </c>
      <c r="W126" s="280" t="str" cm="1">
        <f t="array" aca="1" ref="W126" ca="1">_xlfn.IFS(U126&lt;=X126,X126,U126&lt;=X126*2,X126*2,U126&lt;=X126*3,X126*3,U126&gt;X126*3,"&gt;"&amp;X126*3)</f>
        <v>Info</v>
      </c>
      <c r="X126" s="280" t="str" cm="1">
        <f t="array" ref="X126">_xlfn.IFS(M126="Level 1",7,M126="Level 2",14,M126="Level 3","30",M126="Info","Info",M126="Closed","Closed")</f>
        <v>Info</v>
      </c>
    </row>
    <row r="127" spans="1:24" s="236" customFormat="1" ht="81.599999999999994" x14ac:dyDescent="0.7">
      <c r="A127" s="273">
        <v>127</v>
      </c>
      <c r="B127" s="274" t="s">
        <v>13651</v>
      </c>
      <c r="C127" s="275">
        <v>46113</v>
      </c>
      <c r="D127" s="275">
        <v>46112</v>
      </c>
      <c r="E127" s="276" t="s">
        <v>10388</v>
      </c>
      <c r="F127" s="277" t="s">
        <v>13687</v>
      </c>
      <c r="G127" s="277" t="s">
        <v>10796</v>
      </c>
      <c r="H127" s="276" t="s">
        <v>5508</v>
      </c>
      <c r="I127" s="276" t="s">
        <v>5990</v>
      </c>
      <c r="J127" s="277" t="s">
        <v>12614</v>
      </c>
      <c r="K127" s="274" t="s">
        <v>14978</v>
      </c>
      <c r="L127" s="312" t="s">
        <v>1308</v>
      </c>
      <c r="M127" s="312" t="s">
        <v>1308</v>
      </c>
      <c r="N127" s="277"/>
      <c r="O127" s="273"/>
      <c r="P127" s="273" t="s">
        <v>13078</v>
      </c>
      <c r="Q127" s="279"/>
      <c r="R127" s="273" t="s">
        <v>11545</v>
      </c>
      <c r="S127" s="273" t="s">
        <v>13350</v>
      </c>
      <c r="T127" s="277" t="str">
        <f t="shared" ca="1" si="1"/>
        <v>0 tahun, 6 bulan, 8 hari</v>
      </c>
      <c r="U127" s="273">
        <f ca="1">DATEDIF(C127,Summary!$A$1,"d")</f>
        <v>191</v>
      </c>
      <c r="V127" s="273" t="s">
        <v>13754</v>
      </c>
      <c r="W127" s="280" t="str" cm="1">
        <f t="array" aca="1" ref="W127" ca="1">_xlfn.IFS(U127&lt;=X127,X127,U127&lt;=X127*2,X127*2,U127&lt;=X127*3,X127*3,U127&gt;X127*3,"&gt;"&amp;X127*3)</f>
        <v>Info</v>
      </c>
      <c r="X127" s="280" t="str" cm="1">
        <f t="array" ref="X127">_xlfn.IFS(M127="Level 1",7,M127="Level 2",14,M127="Level 3","30",M127="Info","Info",M127="Closed","Closed")</f>
        <v>Info</v>
      </c>
    </row>
    <row r="128" spans="1:24" s="236" customFormat="1" ht="61.2" x14ac:dyDescent="0.7">
      <c r="A128" s="273">
        <v>128</v>
      </c>
      <c r="B128" s="274" t="s">
        <v>13652</v>
      </c>
      <c r="C128" s="275">
        <v>46114</v>
      </c>
      <c r="D128" s="275">
        <v>46094</v>
      </c>
      <c r="E128" s="276" t="s">
        <v>39</v>
      </c>
      <c r="F128" s="277" t="s">
        <v>13688</v>
      </c>
      <c r="G128" s="277" t="s">
        <v>13774</v>
      </c>
      <c r="H128" s="276" t="s">
        <v>5508</v>
      </c>
      <c r="I128" s="276" t="s">
        <v>5508</v>
      </c>
      <c r="J128" s="277" t="s">
        <v>12614</v>
      </c>
      <c r="K128" s="274" t="s">
        <v>14977</v>
      </c>
      <c r="L128" s="315" t="s">
        <v>1305</v>
      </c>
      <c r="M128" s="315" t="s">
        <v>5815</v>
      </c>
      <c r="N128" s="277"/>
      <c r="O128" s="273"/>
      <c r="P128" s="273"/>
      <c r="Q128" s="279"/>
      <c r="R128" s="273" t="s">
        <v>1070</v>
      </c>
      <c r="S128" s="273" t="s">
        <v>10488</v>
      </c>
      <c r="T128" s="277" t="str">
        <f t="shared" ca="1" si="1"/>
        <v>0 tahun, 6 bulan, 7 hari</v>
      </c>
      <c r="U128" s="273">
        <f ca="1">DATEDIF(C128,Summary!$A$1,"d")</f>
        <v>190</v>
      </c>
      <c r="V128" s="273" t="s">
        <v>13755</v>
      </c>
      <c r="W128" s="280" t="str" cm="1">
        <f t="array" aca="1" ref="W128" ca="1">_xlfn.IFS(U128&lt;=X128,X128,U128&lt;=X128*2,X128*2,U128&lt;=X128*3,X128*3,U128&gt;X128*3,"&gt;"&amp;X128*3)</f>
        <v>&gt;21</v>
      </c>
      <c r="X128" s="280" cm="1">
        <f t="array" ref="X128">_xlfn.IFS(M128="Level 1",7,M128="Level 2",14,M128="Level 3","30",M128="Info","Info",M128="Closed","Closed")</f>
        <v>7</v>
      </c>
    </row>
    <row r="129" spans="1:24" s="236" customFormat="1" ht="81.599999999999994" x14ac:dyDescent="0.7">
      <c r="A129" s="273">
        <v>129</v>
      </c>
      <c r="B129" s="274" t="s">
        <v>13653</v>
      </c>
      <c r="C129" s="275">
        <v>46114</v>
      </c>
      <c r="D129" s="275">
        <v>46111</v>
      </c>
      <c r="E129" s="276" t="s">
        <v>39</v>
      </c>
      <c r="F129" s="277" t="s">
        <v>13689</v>
      </c>
      <c r="G129" s="277" t="s">
        <v>13621</v>
      </c>
      <c r="H129" s="276" t="s">
        <v>5508</v>
      </c>
      <c r="I129" s="276" t="s">
        <v>8242</v>
      </c>
      <c r="J129" s="277" t="s">
        <v>12850</v>
      </c>
      <c r="K129" s="274" t="s">
        <v>14977</v>
      </c>
      <c r="L129" s="315" t="s">
        <v>1305</v>
      </c>
      <c r="M129" s="315" t="s">
        <v>5815</v>
      </c>
      <c r="N129" s="277"/>
      <c r="O129" s="273"/>
      <c r="P129" s="273"/>
      <c r="Q129" s="279"/>
      <c r="R129" s="273" t="s">
        <v>10300</v>
      </c>
      <c r="S129" s="273" t="s">
        <v>12900</v>
      </c>
      <c r="T129" s="277" t="str">
        <f t="shared" ref="T129:T192" ca="1" si="2">DATEDIF(C129,$Z$1,"Y")&amp;" tahun, "&amp;DATEDIF(C129,$Z$1,"YM")&amp;" bulan, "&amp;DATEDIF(C129,$Z$1,"MD")&amp;" hari"</f>
        <v>0 tahun, 6 bulan, 7 hari</v>
      </c>
      <c r="U129" s="273">
        <f ca="1">DATEDIF(C129,Summary!$A$1,"d")</f>
        <v>190</v>
      </c>
      <c r="V129" s="273" t="s">
        <v>13756</v>
      </c>
      <c r="W129" s="280" t="str" cm="1">
        <f t="array" aca="1" ref="W129" ca="1">_xlfn.IFS(U129&lt;=X129,X129,U129&lt;=X129*2,X129*2,U129&lt;=X129*3,X129*3,U129&gt;X129*3,"&gt;"&amp;X129*3)</f>
        <v>&gt;21</v>
      </c>
      <c r="X129" s="280" cm="1">
        <f t="array" ref="X129">_xlfn.IFS(M129="Level 1",7,M129="Level 2",14,M129="Level 3","30",M129="Info","Info",M129="Closed","Closed")</f>
        <v>7</v>
      </c>
    </row>
    <row r="130" spans="1:24" s="236" customFormat="1" ht="81.599999999999994" x14ac:dyDescent="0.7">
      <c r="A130" s="273">
        <v>130</v>
      </c>
      <c r="B130" s="274" t="s">
        <v>13654</v>
      </c>
      <c r="C130" s="275">
        <v>46114</v>
      </c>
      <c r="D130" s="275">
        <v>46113</v>
      </c>
      <c r="E130" s="276" t="s">
        <v>10388</v>
      </c>
      <c r="F130" s="277" t="s">
        <v>15345</v>
      </c>
      <c r="G130" s="277" t="s">
        <v>13620</v>
      </c>
      <c r="H130" s="276" t="s">
        <v>5508</v>
      </c>
      <c r="I130" s="276" t="s">
        <v>3191</v>
      </c>
      <c r="J130" s="277" t="s">
        <v>12614</v>
      </c>
      <c r="K130" s="274" t="s">
        <v>14978</v>
      </c>
      <c r="L130" s="312" t="s">
        <v>1308</v>
      </c>
      <c r="M130" s="312" t="s">
        <v>1308</v>
      </c>
      <c r="N130" s="277"/>
      <c r="O130" s="273"/>
      <c r="P130" s="273" t="s">
        <v>13079</v>
      </c>
      <c r="Q130" s="279"/>
      <c r="R130" s="273" t="s">
        <v>10515</v>
      </c>
      <c r="S130" s="273" t="s">
        <v>6866</v>
      </c>
      <c r="T130" s="277" t="str">
        <f t="shared" ca="1" si="2"/>
        <v>0 tahun, 6 bulan, 7 hari</v>
      </c>
      <c r="U130" s="273">
        <f ca="1">DATEDIF(C130,Summary!$A$1,"d")</f>
        <v>190</v>
      </c>
      <c r="V130" s="273" t="s">
        <v>13757</v>
      </c>
      <c r="W130" s="280" t="str" cm="1">
        <f t="array" aca="1" ref="W130" ca="1">_xlfn.IFS(U130&lt;=X130,X130,U130&lt;=X130*2,X130*2,U130&lt;=X130*3,X130*3,U130&gt;X130*3,"&gt;"&amp;X130*3)</f>
        <v>Info</v>
      </c>
      <c r="X130" s="280" t="str" cm="1">
        <f t="array" ref="X130">_xlfn.IFS(M130="Level 1",7,M130="Level 2",14,M130="Level 3","30",M130="Info","Info",M130="Closed","Closed")</f>
        <v>Info</v>
      </c>
    </row>
    <row r="131" spans="1:24" s="236" customFormat="1" ht="102" x14ac:dyDescent="0.7">
      <c r="A131" s="273">
        <v>131</v>
      </c>
      <c r="B131" s="274" t="s">
        <v>13655</v>
      </c>
      <c r="C131" s="275">
        <v>46115</v>
      </c>
      <c r="D131" s="275">
        <v>46114</v>
      </c>
      <c r="E131" s="276" t="s">
        <v>10388</v>
      </c>
      <c r="F131" s="277" t="s">
        <v>13690</v>
      </c>
      <c r="G131" s="277" t="s">
        <v>13622</v>
      </c>
      <c r="H131" s="276" t="s">
        <v>5508</v>
      </c>
      <c r="I131" s="276" t="s">
        <v>7640</v>
      </c>
      <c r="J131" s="277" t="s">
        <v>12614</v>
      </c>
      <c r="K131" s="274" t="s">
        <v>14978</v>
      </c>
      <c r="L131" s="312" t="s">
        <v>1308</v>
      </c>
      <c r="M131" s="312" t="s">
        <v>1308</v>
      </c>
      <c r="N131" s="277"/>
      <c r="O131" s="273"/>
      <c r="P131" s="273" t="s">
        <v>12822</v>
      </c>
      <c r="Q131" s="279"/>
      <c r="R131" s="273" t="s">
        <v>11545</v>
      </c>
      <c r="S131" s="273" t="s">
        <v>8067</v>
      </c>
      <c r="T131" s="277" t="str">
        <f t="shared" ca="1" si="2"/>
        <v>0 tahun, 6 bulan, 6 hari</v>
      </c>
      <c r="U131" s="273">
        <f ca="1">DATEDIF(C131,Summary!$A$1,"d")</f>
        <v>189</v>
      </c>
      <c r="V131" s="273" t="s">
        <v>13758</v>
      </c>
      <c r="W131" s="280" t="str" cm="1">
        <f t="array" aca="1" ref="W131" ca="1">_xlfn.IFS(U131&lt;=X131,X131,U131&lt;=X131*2,X131*2,U131&lt;=X131*3,X131*3,U131&gt;X131*3,"&gt;"&amp;X131*3)</f>
        <v>Info</v>
      </c>
      <c r="X131" s="280" t="str" cm="1">
        <f t="array" ref="X131">_xlfn.IFS(M131="Level 1",7,M131="Level 2",14,M131="Level 3","30",M131="Info","Info",M131="Closed","Closed")</f>
        <v>Info</v>
      </c>
    </row>
    <row r="132" spans="1:24" s="236" customFormat="1" ht="81.599999999999994" x14ac:dyDescent="0.7">
      <c r="A132" s="273">
        <v>132</v>
      </c>
      <c r="B132" s="274" t="s">
        <v>13656</v>
      </c>
      <c r="C132" s="275">
        <v>46116</v>
      </c>
      <c r="D132" s="275">
        <v>46116</v>
      </c>
      <c r="E132" s="276" t="s">
        <v>10388</v>
      </c>
      <c r="F132" s="277" t="s">
        <v>13691</v>
      </c>
      <c r="G132" s="277" t="s">
        <v>13620</v>
      </c>
      <c r="H132" s="276" t="s">
        <v>5508</v>
      </c>
      <c r="I132" s="276" t="s">
        <v>3191</v>
      </c>
      <c r="J132" s="277" t="s">
        <v>12614</v>
      </c>
      <c r="K132" s="274" t="s">
        <v>14978</v>
      </c>
      <c r="L132" s="312" t="s">
        <v>1308</v>
      </c>
      <c r="M132" s="312" t="s">
        <v>1308</v>
      </c>
      <c r="N132" s="277"/>
      <c r="O132" s="273"/>
      <c r="P132" s="273" t="s">
        <v>15346</v>
      </c>
      <c r="Q132" s="279"/>
      <c r="R132" s="273" t="s">
        <v>10515</v>
      </c>
      <c r="S132" s="273" t="s">
        <v>6866</v>
      </c>
      <c r="T132" s="277" t="str">
        <f t="shared" ca="1" si="2"/>
        <v>0 tahun, 6 bulan, 5 hari</v>
      </c>
      <c r="U132" s="273">
        <f ca="1">DATEDIF(C132,Summary!$A$1,"d")</f>
        <v>188</v>
      </c>
      <c r="V132" s="273" t="s">
        <v>13759</v>
      </c>
      <c r="W132" s="280" t="str" cm="1">
        <f t="array" aca="1" ref="W132" ca="1">_xlfn.IFS(U132&lt;=X132,X132,U132&lt;=X132*2,X132*2,U132&lt;=X132*3,X132*3,U132&gt;X132*3,"&gt;"&amp;X132*3)</f>
        <v>Info</v>
      </c>
      <c r="X132" s="280" t="str" cm="1">
        <f t="array" ref="X132">_xlfn.IFS(M132="Level 1",7,M132="Level 2",14,M132="Level 3","30",M132="Info","Info",M132="Closed","Closed")</f>
        <v>Info</v>
      </c>
    </row>
    <row r="133" spans="1:24" s="236" customFormat="1" ht="102" x14ac:dyDescent="0.7">
      <c r="A133" s="273">
        <v>133</v>
      </c>
      <c r="B133" s="274" t="s">
        <v>13657</v>
      </c>
      <c r="C133" s="275">
        <v>46116</v>
      </c>
      <c r="D133" s="275">
        <v>46114</v>
      </c>
      <c r="E133" s="276" t="s">
        <v>10388</v>
      </c>
      <c r="F133" s="277" t="s">
        <v>13692</v>
      </c>
      <c r="G133" s="277" t="s">
        <v>13623</v>
      </c>
      <c r="H133" s="276" t="s">
        <v>5508</v>
      </c>
      <c r="I133" s="276" t="s">
        <v>5989</v>
      </c>
      <c r="J133" s="277" t="s">
        <v>12852</v>
      </c>
      <c r="K133" s="274" t="s">
        <v>14978</v>
      </c>
      <c r="L133" s="312" t="s">
        <v>1308</v>
      </c>
      <c r="M133" s="312" t="s">
        <v>1308</v>
      </c>
      <c r="N133" s="277"/>
      <c r="O133" s="273"/>
      <c r="P133" s="273"/>
      <c r="Q133" s="279"/>
      <c r="R133" s="273" t="s">
        <v>1080</v>
      </c>
      <c r="S133" s="273" t="s">
        <v>9788</v>
      </c>
      <c r="T133" s="277" t="str">
        <f t="shared" ca="1" si="2"/>
        <v>0 tahun, 6 bulan, 5 hari</v>
      </c>
      <c r="U133" s="273">
        <f ca="1">DATEDIF(C133,Summary!$A$1,"d")</f>
        <v>188</v>
      </c>
      <c r="V133" s="273" t="s">
        <v>13760</v>
      </c>
      <c r="W133" s="280" t="str" cm="1">
        <f t="array" aca="1" ref="W133" ca="1">_xlfn.IFS(U133&lt;=X133,X133,U133&lt;=X133*2,X133*2,U133&lt;=X133*3,X133*3,U133&gt;X133*3,"&gt;"&amp;X133*3)</f>
        <v>Info</v>
      </c>
      <c r="X133" s="280" t="str" cm="1">
        <f t="array" ref="X133">_xlfn.IFS(M133="Level 1",7,M133="Level 2",14,M133="Level 3","30",M133="Info","Info",M133="Closed","Closed")</f>
        <v>Info</v>
      </c>
    </row>
    <row r="134" spans="1:24" s="236" customFormat="1" ht="81.599999999999994" x14ac:dyDescent="0.7">
      <c r="A134" s="273">
        <v>134</v>
      </c>
      <c r="B134" s="274" t="s">
        <v>13658</v>
      </c>
      <c r="C134" s="275">
        <v>46116</v>
      </c>
      <c r="D134" s="275">
        <v>46114</v>
      </c>
      <c r="E134" s="276" t="s">
        <v>10388</v>
      </c>
      <c r="F134" s="277" t="s">
        <v>13693</v>
      </c>
      <c r="G134" s="277" t="s">
        <v>13624</v>
      </c>
      <c r="H134" s="276" t="s">
        <v>5508</v>
      </c>
      <c r="I134" s="276" t="s">
        <v>3191</v>
      </c>
      <c r="J134" s="277" t="s">
        <v>12614</v>
      </c>
      <c r="K134" s="274" t="s">
        <v>14978</v>
      </c>
      <c r="L134" s="312" t="s">
        <v>1308</v>
      </c>
      <c r="M134" s="312" t="s">
        <v>1308</v>
      </c>
      <c r="N134" s="277"/>
      <c r="O134" s="273"/>
      <c r="P134" s="273" t="s">
        <v>13086</v>
      </c>
      <c r="Q134" s="279"/>
      <c r="R134" s="273" t="s">
        <v>10515</v>
      </c>
      <c r="S134" s="273" t="s">
        <v>13715</v>
      </c>
      <c r="T134" s="277" t="str">
        <f t="shared" ca="1" si="2"/>
        <v>0 tahun, 6 bulan, 5 hari</v>
      </c>
      <c r="U134" s="273">
        <f ca="1">DATEDIF(C134,Summary!$A$1,"d")</f>
        <v>188</v>
      </c>
      <c r="V134" s="273" t="s">
        <v>13761</v>
      </c>
      <c r="W134" s="280" t="str" cm="1">
        <f t="array" aca="1" ref="W134" ca="1">_xlfn.IFS(U134&lt;=X134,X134,U134&lt;=X134*2,X134*2,U134&lt;=X134*3,X134*3,U134&gt;X134*3,"&gt;"&amp;X134*3)</f>
        <v>Info</v>
      </c>
      <c r="X134" s="280" t="str" cm="1">
        <f t="array" ref="X134">_xlfn.IFS(M134="Level 1",7,M134="Level 2",14,M134="Level 3","30",M134="Info","Info",M134="Closed","Closed")</f>
        <v>Info</v>
      </c>
    </row>
    <row r="135" spans="1:24" s="236" customFormat="1" ht="102" x14ac:dyDescent="0.7">
      <c r="A135" s="273">
        <v>135</v>
      </c>
      <c r="B135" s="274" t="s">
        <v>13659</v>
      </c>
      <c r="C135" s="275">
        <v>46118</v>
      </c>
      <c r="D135" s="275">
        <v>46112</v>
      </c>
      <c r="E135" s="276" t="s">
        <v>39</v>
      </c>
      <c r="F135" s="277" t="s">
        <v>12996</v>
      </c>
      <c r="G135" s="277" t="s">
        <v>13625</v>
      </c>
      <c r="H135" s="276" t="s">
        <v>5508</v>
      </c>
      <c r="I135" s="276" t="s">
        <v>5989</v>
      </c>
      <c r="J135" s="277" t="s">
        <v>12614</v>
      </c>
      <c r="K135" s="274" t="s">
        <v>14977</v>
      </c>
      <c r="L135" s="316" t="s">
        <v>1184</v>
      </c>
      <c r="M135" s="316" t="s">
        <v>1184</v>
      </c>
      <c r="N135" s="277"/>
      <c r="O135" s="273" t="s">
        <v>15143</v>
      </c>
      <c r="P135" s="273" t="s">
        <v>15143</v>
      </c>
      <c r="Q135" s="279"/>
      <c r="R135" s="273" t="s">
        <v>13711</v>
      </c>
      <c r="S135" s="273" t="s">
        <v>13712</v>
      </c>
      <c r="T135" s="277" t="str">
        <f t="shared" ca="1" si="2"/>
        <v>0 tahun, 6 bulan, 3 hari</v>
      </c>
      <c r="U135" s="273">
        <f ca="1">DATEDIF(C135,Summary!$A$1,"d")</f>
        <v>186</v>
      </c>
      <c r="V135" s="273" t="s">
        <v>13762</v>
      </c>
      <c r="W135" s="280" t="str" cm="1">
        <f t="array" aca="1" ref="W135" ca="1">_xlfn.IFS(U135&lt;=X135,X135,U135&lt;=X135*2,X135*2,U135&lt;=X135*3,X135*3,U135&gt;X135*3,"&gt;"&amp;X135*3)</f>
        <v>Closed</v>
      </c>
      <c r="X135" s="280" t="str" cm="1">
        <f t="array" ref="X135">_xlfn.IFS(M135="Level 1",7,M135="Level 2",14,M135="Level 3","30",M135="Info","Info",M135="Closed","Closed")</f>
        <v>Closed</v>
      </c>
    </row>
    <row r="136" spans="1:24" s="236" customFormat="1" ht="81.599999999999994" x14ac:dyDescent="0.7">
      <c r="A136" s="273">
        <v>136</v>
      </c>
      <c r="B136" s="274" t="s">
        <v>13660</v>
      </c>
      <c r="C136" s="275">
        <v>46120</v>
      </c>
      <c r="D136" s="275">
        <v>46118</v>
      </c>
      <c r="E136" s="276" t="s">
        <v>10388</v>
      </c>
      <c r="F136" s="277" t="s">
        <v>13694</v>
      </c>
      <c r="G136" s="277" t="s">
        <v>13620</v>
      </c>
      <c r="H136" s="276" t="s">
        <v>5508</v>
      </c>
      <c r="I136" s="276" t="s">
        <v>3191</v>
      </c>
      <c r="J136" s="277" t="s">
        <v>12614</v>
      </c>
      <c r="K136" s="274" t="s">
        <v>14978</v>
      </c>
      <c r="L136" s="312" t="s">
        <v>1308</v>
      </c>
      <c r="M136" s="312" t="s">
        <v>1308</v>
      </c>
      <c r="N136" s="277"/>
      <c r="O136" s="273"/>
      <c r="P136" s="273" t="s">
        <v>13090</v>
      </c>
      <c r="Q136" s="279"/>
      <c r="R136" s="273" t="s">
        <v>11545</v>
      </c>
      <c r="S136" s="273" t="s">
        <v>11722</v>
      </c>
      <c r="T136" s="277" t="str">
        <f t="shared" ca="1" si="2"/>
        <v>0 tahun, 6 bulan, 1 hari</v>
      </c>
      <c r="U136" s="273">
        <f ca="1">DATEDIF(C136,Summary!$A$1,"d")</f>
        <v>184</v>
      </c>
      <c r="V136" s="273" t="s">
        <v>13763</v>
      </c>
      <c r="W136" s="280" t="str" cm="1">
        <f t="array" aca="1" ref="W136" ca="1">_xlfn.IFS(U136&lt;=X136,X136,U136&lt;=X136*2,X136*2,U136&lt;=X136*3,X136*3,U136&gt;X136*3,"&gt;"&amp;X136*3)</f>
        <v>Info</v>
      </c>
      <c r="X136" s="280" t="str" cm="1">
        <f t="array" ref="X136">_xlfn.IFS(M136="Level 1",7,M136="Level 2",14,M136="Level 3","30",M136="Info","Info",M136="Closed","Closed")</f>
        <v>Info</v>
      </c>
    </row>
    <row r="137" spans="1:24" s="236" customFormat="1" ht="81.599999999999994" x14ac:dyDescent="0.7">
      <c r="A137" s="273">
        <v>137</v>
      </c>
      <c r="B137" s="274" t="s">
        <v>13661</v>
      </c>
      <c r="C137" s="275">
        <v>46120</v>
      </c>
      <c r="D137" s="275">
        <v>46118</v>
      </c>
      <c r="E137" s="276" t="s">
        <v>10388</v>
      </c>
      <c r="F137" s="277" t="s">
        <v>13695</v>
      </c>
      <c r="G137" s="277" t="s">
        <v>13620</v>
      </c>
      <c r="H137" s="276" t="s">
        <v>5508</v>
      </c>
      <c r="I137" s="276" t="s">
        <v>3191</v>
      </c>
      <c r="J137" s="277" t="s">
        <v>12614</v>
      </c>
      <c r="K137" s="274" t="s">
        <v>14978</v>
      </c>
      <c r="L137" s="312" t="s">
        <v>1308</v>
      </c>
      <c r="M137" s="312" t="s">
        <v>1308</v>
      </c>
      <c r="N137" s="277"/>
      <c r="O137" s="273"/>
      <c r="P137" s="273" t="s">
        <v>13098</v>
      </c>
      <c r="Q137" s="279"/>
      <c r="R137" s="273" t="s">
        <v>11545</v>
      </c>
      <c r="S137" s="273" t="s">
        <v>11722</v>
      </c>
      <c r="T137" s="277" t="str">
        <f t="shared" ca="1" si="2"/>
        <v>0 tahun, 6 bulan, 1 hari</v>
      </c>
      <c r="U137" s="273">
        <f ca="1">DATEDIF(C137,Summary!$A$1,"d")</f>
        <v>184</v>
      </c>
      <c r="V137" s="273" t="s">
        <v>13764</v>
      </c>
      <c r="W137" s="280" t="str" cm="1">
        <f t="array" aca="1" ref="W137" ca="1">_xlfn.IFS(U137&lt;=X137,X137,U137&lt;=X137*2,X137*2,U137&lt;=X137*3,X137*3,U137&gt;X137*3,"&gt;"&amp;X137*3)</f>
        <v>Info</v>
      </c>
      <c r="X137" s="280" t="str" cm="1">
        <f t="array" ref="X137">_xlfn.IFS(M137="Level 1",7,M137="Level 2",14,M137="Level 3","30",M137="Info","Info",M137="Closed","Closed")</f>
        <v>Info</v>
      </c>
    </row>
    <row r="138" spans="1:24" s="236" customFormat="1" ht="81.599999999999994" x14ac:dyDescent="0.7">
      <c r="A138" s="273">
        <v>138</v>
      </c>
      <c r="B138" s="274" t="s">
        <v>13662</v>
      </c>
      <c r="C138" s="275">
        <v>46120</v>
      </c>
      <c r="D138" s="275">
        <v>46120</v>
      </c>
      <c r="E138" s="276" t="s">
        <v>10388</v>
      </c>
      <c r="F138" s="277" t="s">
        <v>13696</v>
      </c>
      <c r="G138" s="277" t="s">
        <v>10796</v>
      </c>
      <c r="H138" s="276" t="s">
        <v>5508</v>
      </c>
      <c r="I138" s="276" t="s">
        <v>7640</v>
      </c>
      <c r="J138" s="277" t="s">
        <v>12614</v>
      </c>
      <c r="K138" s="274" t="s">
        <v>14978</v>
      </c>
      <c r="L138" s="312" t="s">
        <v>1308</v>
      </c>
      <c r="M138" s="312" t="s">
        <v>1308</v>
      </c>
      <c r="N138" s="277"/>
      <c r="O138" s="273"/>
      <c r="P138" s="273" t="s">
        <v>13128</v>
      </c>
      <c r="Q138" s="279"/>
      <c r="R138" s="273" t="s">
        <v>11545</v>
      </c>
      <c r="S138" s="273" t="s">
        <v>8067</v>
      </c>
      <c r="T138" s="277" t="str">
        <f t="shared" ca="1" si="2"/>
        <v>0 tahun, 6 bulan, 1 hari</v>
      </c>
      <c r="U138" s="273">
        <f ca="1">DATEDIF(C138,Summary!$A$1,"d")</f>
        <v>184</v>
      </c>
      <c r="V138" s="273" t="s">
        <v>13765</v>
      </c>
      <c r="W138" s="280" t="str" cm="1">
        <f t="array" aca="1" ref="W138" ca="1">_xlfn.IFS(U138&lt;=X138,X138,U138&lt;=X138*2,X138*2,U138&lt;=X138*3,X138*3,U138&gt;X138*3,"&gt;"&amp;X138*3)</f>
        <v>Info</v>
      </c>
      <c r="X138" s="280" t="str" cm="1">
        <f t="array" ref="X138">_xlfn.IFS(M138="Level 1",7,M138="Level 2",14,M138="Level 3","30",M138="Info","Info",M138="Closed","Closed")</f>
        <v>Info</v>
      </c>
    </row>
    <row r="139" spans="1:24" s="236" customFormat="1" ht="40.799999999999997" x14ac:dyDescent="0.7">
      <c r="A139" s="273">
        <v>139</v>
      </c>
      <c r="B139" s="274" t="s">
        <v>13663</v>
      </c>
      <c r="C139" s="275">
        <v>46122</v>
      </c>
      <c r="D139" s="275">
        <v>46112</v>
      </c>
      <c r="E139" s="276" t="s">
        <v>39</v>
      </c>
      <c r="F139" s="277" t="s">
        <v>13703</v>
      </c>
      <c r="G139" s="277" t="s">
        <v>13626</v>
      </c>
      <c r="H139" s="276" t="s">
        <v>5508</v>
      </c>
      <c r="I139" s="276" t="s">
        <v>5989</v>
      </c>
      <c r="J139" s="277" t="s">
        <v>3188</v>
      </c>
      <c r="K139" s="274" t="s">
        <v>14977</v>
      </c>
      <c r="L139" s="316" t="s">
        <v>1184</v>
      </c>
      <c r="M139" s="316" t="s">
        <v>1184</v>
      </c>
      <c r="N139" s="277"/>
      <c r="O139" s="276" t="s">
        <v>13227</v>
      </c>
      <c r="P139" s="276" t="s">
        <v>13227</v>
      </c>
      <c r="Q139" s="279"/>
      <c r="R139" s="273" t="s">
        <v>1170</v>
      </c>
      <c r="S139" s="273" t="s">
        <v>13443</v>
      </c>
      <c r="T139" s="277" t="str">
        <f t="shared" ca="1" si="2"/>
        <v>0 tahun, 5 bulan, 29 hari</v>
      </c>
      <c r="U139" s="273">
        <f ca="1">DATEDIF(C139,Summary!$A$1,"d")</f>
        <v>182</v>
      </c>
      <c r="V139" s="273" t="s">
        <v>13766</v>
      </c>
      <c r="W139" s="280" t="str" cm="1">
        <f t="array" aca="1" ref="W139" ca="1">_xlfn.IFS(U139&lt;=X139,X139,U139&lt;=X139*2,X139*2,U139&lt;=X139*3,X139*3,U139&gt;X139*3,"&gt;"&amp;X139*3)</f>
        <v>Closed</v>
      </c>
      <c r="X139" s="280" t="str" cm="1">
        <f t="array" ref="X139">_xlfn.IFS(M139="Level 1",7,M139="Level 2",14,M139="Level 3","30",M139="Info","Info",M139="Closed","Closed")</f>
        <v>Closed</v>
      </c>
    </row>
    <row r="140" spans="1:24" s="236" customFormat="1" ht="81.599999999999994" x14ac:dyDescent="0.7">
      <c r="A140" s="273">
        <v>140</v>
      </c>
      <c r="B140" s="274" t="s">
        <v>13664</v>
      </c>
      <c r="C140" s="275">
        <v>46122</v>
      </c>
      <c r="D140" s="275">
        <v>46112</v>
      </c>
      <c r="E140" s="276" t="s">
        <v>39</v>
      </c>
      <c r="F140" s="277" t="s">
        <v>14004</v>
      </c>
      <c r="G140" s="277" t="s">
        <v>13595</v>
      </c>
      <c r="H140" s="276" t="s">
        <v>5508</v>
      </c>
      <c r="I140" s="276" t="s">
        <v>5989</v>
      </c>
      <c r="J140" s="277" t="s">
        <v>12613</v>
      </c>
      <c r="K140" s="274" t="s">
        <v>14977</v>
      </c>
      <c r="L140" s="315" t="s">
        <v>1305</v>
      </c>
      <c r="M140" s="315" t="s">
        <v>5813</v>
      </c>
      <c r="N140" s="277"/>
      <c r="O140" s="273"/>
      <c r="P140" s="273"/>
      <c r="Q140" s="279"/>
      <c r="R140" s="273" t="s">
        <v>1175</v>
      </c>
      <c r="S140" s="273" t="s">
        <v>7484</v>
      </c>
      <c r="T140" s="277" t="str">
        <f t="shared" ca="1" si="2"/>
        <v>0 tahun, 5 bulan, 29 hari</v>
      </c>
      <c r="U140" s="273">
        <f ca="1">DATEDIF(C140,Summary!$A$1,"d")</f>
        <v>182</v>
      </c>
      <c r="V140" s="273" t="s">
        <v>13767</v>
      </c>
      <c r="W140" s="280" t="str" cm="1">
        <f t="array" aca="1" ref="W140" ca="1">_xlfn.IFS(U140&lt;=X140,X140,U140&lt;=X140*2,X140*2,U140&lt;=X140*3,X140*3,U140&gt;X140*3,"&gt;"&amp;X140*3)</f>
        <v>30</v>
      </c>
      <c r="X140" s="280" t="str" cm="1">
        <f t="array" ref="X140">_xlfn.IFS(M140="Level 1",7,M140="Level 2",14,M140="Level 3","30",M140="Info","Info",M140="Closed","Closed")</f>
        <v>30</v>
      </c>
    </row>
    <row r="141" spans="1:24" s="236" customFormat="1" ht="122.4" x14ac:dyDescent="0.7">
      <c r="A141" s="273">
        <v>141</v>
      </c>
      <c r="B141" s="274" t="s">
        <v>13665</v>
      </c>
      <c r="C141" s="275">
        <v>46125</v>
      </c>
      <c r="D141" s="275">
        <v>46122</v>
      </c>
      <c r="E141" s="276" t="s">
        <v>10388</v>
      </c>
      <c r="F141" s="277" t="s">
        <v>13704</v>
      </c>
      <c r="G141" s="277" t="s">
        <v>13627</v>
      </c>
      <c r="H141" s="276" t="s">
        <v>5508</v>
      </c>
      <c r="I141" s="276" t="s">
        <v>5989</v>
      </c>
      <c r="J141" s="277" t="s">
        <v>12852</v>
      </c>
      <c r="K141" s="274" t="s">
        <v>14978</v>
      </c>
      <c r="L141" s="312" t="s">
        <v>1308</v>
      </c>
      <c r="M141" s="312" t="s">
        <v>1308</v>
      </c>
      <c r="N141" s="277"/>
      <c r="O141" s="273"/>
      <c r="P141" s="273" t="s">
        <v>13068</v>
      </c>
      <c r="Q141" s="279"/>
      <c r="R141" s="273" t="s">
        <v>10720</v>
      </c>
      <c r="S141" s="273" t="s">
        <v>1071</v>
      </c>
      <c r="T141" s="277" t="str">
        <f t="shared" ca="1" si="2"/>
        <v>0 tahun, 5 bulan, 26 hari</v>
      </c>
      <c r="U141" s="273">
        <f ca="1">DATEDIF(C141,Summary!$A$1,"d")</f>
        <v>179</v>
      </c>
      <c r="V141" s="273" t="s">
        <v>13768</v>
      </c>
      <c r="W141" s="280" t="str" cm="1">
        <f t="array" aca="1" ref="W141" ca="1">_xlfn.IFS(U141&lt;=X141,X141,U141&lt;=X141*2,X141*2,U141&lt;=X141*3,X141*3,U141&gt;X141*3,"&gt;"&amp;X141*3)</f>
        <v>Info</v>
      </c>
      <c r="X141" s="280" t="str" cm="1">
        <f t="array" ref="X141">_xlfn.IFS(M141="Level 1",7,M141="Level 2",14,M141="Level 3","30",M141="Info","Info",M141="Closed","Closed")</f>
        <v>Info</v>
      </c>
    </row>
    <row r="142" spans="1:24" s="236" customFormat="1" ht="61.2" x14ac:dyDescent="0.7">
      <c r="A142" s="273">
        <v>142</v>
      </c>
      <c r="B142" s="274" t="s">
        <v>13666</v>
      </c>
      <c r="C142" s="275">
        <v>46126</v>
      </c>
      <c r="D142" s="275">
        <v>46114</v>
      </c>
      <c r="E142" s="276" t="s">
        <v>39</v>
      </c>
      <c r="F142" s="277" t="s">
        <v>13697</v>
      </c>
      <c r="G142" s="277" t="s">
        <v>13628</v>
      </c>
      <c r="H142" s="276" t="s">
        <v>5508</v>
      </c>
      <c r="I142" s="276" t="s">
        <v>3191</v>
      </c>
      <c r="J142" s="277" t="s">
        <v>12614</v>
      </c>
      <c r="K142" s="274" t="s">
        <v>14977</v>
      </c>
      <c r="L142" s="315" t="s">
        <v>1305</v>
      </c>
      <c r="M142" s="315" t="s">
        <v>5815</v>
      </c>
      <c r="N142" s="277"/>
      <c r="O142" s="273"/>
      <c r="P142" s="273"/>
      <c r="Q142" s="279"/>
      <c r="R142" s="273" t="s">
        <v>11545</v>
      </c>
      <c r="S142" s="273" t="s">
        <v>11722</v>
      </c>
      <c r="T142" s="277" t="str">
        <f t="shared" ca="1" si="2"/>
        <v>0 tahun, 5 bulan, 25 hari</v>
      </c>
      <c r="U142" s="273">
        <f ca="1">DATEDIF(C142,Summary!$A$1,"d")</f>
        <v>178</v>
      </c>
      <c r="V142" s="273" t="s">
        <v>13769</v>
      </c>
      <c r="W142" s="280" t="str" cm="1">
        <f t="array" aca="1" ref="W142" ca="1">_xlfn.IFS(U142&lt;=X142,X142,U142&lt;=X142*2,X142*2,U142&lt;=X142*3,X142*3,U142&gt;X142*3,"&gt;"&amp;X142*3)</f>
        <v>&gt;21</v>
      </c>
      <c r="X142" s="280" cm="1">
        <f t="array" ref="X142">_xlfn.IFS(M142="Level 1",7,M142="Level 2",14,M142="Level 3","30",M142="Info","Info",M142="Closed","Closed")</f>
        <v>7</v>
      </c>
    </row>
    <row r="143" spans="1:24" s="236" customFormat="1" ht="61.2" x14ac:dyDescent="0.7">
      <c r="A143" s="273">
        <v>143</v>
      </c>
      <c r="B143" s="274" t="s">
        <v>13667</v>
      </c>
      <c r="C143" s="275">
        <v>46128</v>
      </c>
      <c r="D143" s="275">
        <v>46122</v>
      </c>
      <c r="E143" s="276" t="s">
        <v>10388</v>
      </c>
      <c r="F143" s="277" t="s">
        <v>13698</v>
      </c>
      <c r="G143" s="277" t="s">
        <v>13629</v>
      </c>
      <c r="H143" s="276" t="s">
        <v>5508</v>
      </c>
      <c r="I143" s="276" t="s">
        <v>5989</v>
      </c>
      <c r="J143" s="277" t="s">
        <v>12614</v>
      </c>
      <c r="K143" s="274" t="s">
        <v>14978</v>
      </c>
      <c r="L143" s="312" t="s">
        <v>1308</v>
      </c>
      <c r="M143" s="312" t="s">
        <v>1308</v>
      </c>
      <c r="N143" s="277"/>
      <c r="O143" s="273"/>
      <c r="P143" s="273"/>
      <c r="Q143" s="279"/>
      <c r="R143" s="273" t="s">
        <v>11545</v>
      </c>
      <c r="S143" s="273" t="s">
        <v>13848</v>
      </c>
      <c r="T143" s="277" t="str">
        <f t="shared" ca="1" si="2"/>
        <v>0 tahun, 5 bulan, 23 hari</v>
      </c>
      <c r="U143" s="273">
        <f ca="1">DATEDIF(C143,Summary!$A$1,"d")</f>
        <v>176</v>
      </c>
      <c r="V143" s="273" t="s">
        <v>13770</v>
      </c>
      <c r="W143" s="280" t="str" cm="1">
        <f t="array" aca="1" ref="W143" ca="1">_xlfn.IFS(U143&lt;=X143,X143,U143&lt;=X143*2,X143*2,U143&lt;=X143*3,X143*3,U143&gt;X143*3,"&gt;"&amp;X143*3)</f>
        <v>Info</v>
      </c>
      <c r="X143" s="280" t="str" cm="1">
        <f t="array" ref="X143">_xlfn.IFS(M143="Level 1",7,M143="Level 2",14,M143="Level 3","30",M143="Info","Info",M143="Closed","Closed")</f>
        <v>Info</v>
      </c>
    </row>
    <row r="144" spans="1:24" s="236" customFormat="1" ht="40.799999999999997" x14ac:dyDescent="0.7">
      <c r="A144" s="273">
        <v>144</v>
      </c>
      <c r="B144" s="274" t="s">
        <v>13668</v>
      </c>
      <c r="C144" s="275">
        <v>46129</v>
      </c>
      <c r="D144" s="275">
        <v>46114</v>
      </c>
      <c r="E144" s="276" t="s">
        <v>10388</v>
      </c>
      <c r="F144" s="277" t="s">
        <v>13699</v>
      </c>
      <c r="G144" s="277" t="s">
        <v>13630</v>
      </c>
      <c r="H144" s="276" t="s">
        <v>5508</v>
      </c>
      <c r="I144" s="276" t="s">
        <v>5989</v>
      </c>
      <c r="J144" s="277" t="s">
        <v>12603</v>
      </c>
      <c r="K144" s="274" t="s">
        <v>14978</v>
      </c>
      <c r="L144" s="312" t="s">
        <v>1308</v>
      </c>
      <c r="M144" s="312" t="s">
        <v>1308</v>
      </c>
      <c r="N144" s="277"/>
      <c r="O144" s="273"/>
      <c r="P144" s="273"/>
      <c r="Q144" s="279"/>
      <c r="R144" s="273" t="s">
        <v>1080</v>
      </c>
      <c r="S144" s="273" t="s">
        <v>9788</v>
      </c>
      <c r="T144" s="277" t="str">
        <f t="shared" ca="1" si="2"/>
        <v>0 tahun, 5 bulan, 22 hari</v>
      </c>
      <c r="U144" s="273">
        <f ca="1">DATEDIF(C144,Summary!$A$1,"d")</f>
        <v>175</v>
      </c>
      <c r="V144" s="273" t="s">
        <v>13771</v>
      </c>
      <c r="W144" s="280" t="str" cm="1">
        <f t="array" aca="1" ref="W144" ca="1">_xlfn.IFS(U144&lt;=X144,X144,U144&lt;=X144*2,X144*2,U144&lt;=X144*3,X144*3,U144&gt;X144*3,"&gt;"&amp;X144*3)</f>
        <v>Info</v>
      </c>
      <c r="X144" s="280" t="str" cm="1">
        <f t="array" ref="X144">_xlfn.IFS(M144="Level 1",7,M144="Level 2",14,M144="Level 3","30",M144="Info","Info",M144="Closed","Closed")</f>
        <v>Info</v>
      </c>
    </row>
    <row r="145" spans="1:24" s="236" customFormat="1" ht="40.799999999999997" x14ac:dyDescent="0.7">
      <c r="A145" s="273">
        <v>145</v>
      </c>
      <c r="B145" s="274" t="s">
        <v>13669</v>
      </c>
      <c r="C145" s="275">
        <v>46132</v>
      </c>
      <c r="D145" s="275">
        <v>46113</v>
      </c>
      <c r="E145" s="276" t="s">
        <v>39</v>
      </c>
      <c r="F145" s="277" t="s">
        <v>13587</v>
      </c>
      <c r="G145" s="277" t="s">
        <v>13631</v>
      </c>
      <c r="H145" s="276" t="s">
        <v>5508</v>
      </c>
      <c r="I145" s="276" t="s">
        <v>3200</v>
      </c>
      <c r="J145" s="277" t="s">
        <v>13323</v>
      </c>
      <c r="K145" s="274" t="s">
        <v>14977</v>
      </c>
      <c r="L145" s="316" t="s">
        <v>1184</v>
      </c>
      <c r="M145" s="316" t="s">
        <v>1184</v>
      </c>
      <c r="N145" s="277"/>
      <c r="O145" s="273" t="s">
        <v>17068</v>
      </c>
      <c r="P145" s="273" t="s">
        <v>17068</v>
      </c>
      <c r="Q145" s="279"/>
      <c r="R145" s="273" t="s">
        <v>10661</v>
      </c>
      <c r="S145" s="273" t="s">
        <v>10891</v>
      </c>
      <c r="T145" s="277" t="str">
        <f t="shared" ca="1" si="2"/>
        <v>0 tahun, 5 bulan, 19 hari</v>
      </c>
      <c r="U145" s="273">
        <f ca="1">DATEDIF(C145,Summary!$A$1,"d")</f>
        <v>172</v>
      </c>
      <c r="V145" s="273" t="s">
        <v>13772</v>
      </c>
      <c r="W145" s="280" t="str" cm="1">
        <f t="array" aca="1" ref="W145" ca="1">_xlfn.IFS(U145&lt;=X145,X145,U145&lt;=X145*2,X145*2,U145&lt;=X145*3,X145*3,U145&gt;X145*3,"&gt;"&amp;X145*3)</f>
        <v>Closed</v>
      </c>
      <c r="X145" s="280" t="str" cm="1">
        <f t="array" ref="X145">_xlfn.IFS(M145="Level 1",7,M145="Level 2",14,M145="Level 3","30",M145="Info","Info",M145="Closed","Closed")</f>
        <v>Closed</v>
      </c>
    </row>
    <row r="146" spans="1:24" s="236" customFormat="1" ht="61.2" x14ac:dyDescent="0.7">
      <c r="A146" s="273">
        <v>146</v>
      </c>
      <c r="B146" s="274" t="s">
        <v>13775</v>
      </c>
      <c r="C146" s="275">
        <v>46133</v>
      </c>
      <c r="D146" s="275">
        <v>46132</v>
      </c>
      <c r="E146" s="276" t="s">
        <v>10388</v>
      </c>
      <c r="F146" s="277" t="s">
        <v>13809</v>
      </c>
      <c r="G146" s="277" t="s">
        <v>13810</v>
      </c>
      <c r="H146" s="276" t="s">
        <v>5508</v>
      </c>
      <c r="I146" s="276" t="s">
        <v>5989</v>
      </c>
      <c r="J146" s="277" t="s">
        <v>12614</v>
      </c>
      <c r="K146" s="274" t="s">
        <v>14978</v>
      </c>
      <c r="L146" s="312" t="s">
        <v>1308</v>
      </c>
      <c r="M146" s="312" t="s">
        <v>1308</v>
      </c>
      <c r="N146" s="277"/>
      <c r="O146" s="273"/>
      <c r="P146" s="273"/>
      <c r="Q146" s="279"/>
      <c r="R146" s="273" t="s">
        <v>11545</v>
      </c>
      <c r="S146" s="273" t="s">
        <v>13848</v>
      </c>
      <c r="T146" s="277" t="str">
        <f t="shared" ca="1" si="2"/>
        <v>0 tahun, 5 bulan, 18 hari</v>
      </c>
      <c r="U146" s="273">
        <f ca="1">DATEDIF(C146,Summary!$A$1,"d")</f>
        <v>171</v>
      </c>
      <c r="V146" s="273" t="s">
        <v>13867</v>
      </c>
      <c r="W146" s="280" t="str" cm="1">
        <f t="array" aca="1" ref="W146" ca="1">_xlfn.IFS(U146&lt;=X146,X146,U146&lt;=X146*2,X146*2,U146&lt;=X146*3,X146*3,U146&gt;X146*3,"&gt;"&amp;X146*3)</f>
        <v>Info</v>
      </c>
      <c r="X146" s="280" t="str" cm="1">
        <f t="array" ref="X146">_xlfn.IFS(M146="Level 1",7,M146="Level 2",14,M146="Level 3","30",M146="Info","Info",M146="Closed","Closed")</f>
        <v>Info</v>
      </c>
    </row>
    <row r="147" spans="1:24" s="236" customFormat="1" ht="81.599999999999994" x14ac:dyDescent="0.7">
      <c r="A147" s="273">
        <v>147</v>
      </c>
      <c r="B147" s="274" t="s">
        <v>13776</v>
      </c>
      <c r="C147" s="275">
        <v>46134</v>
      </c>
      <c r="D147" s="275">
        <v>46134</v>
      </c>
      <c r="E147" s="276" t="s">
        <v>39</v>
      </c>
      <c r="F147" s="277" t="s">
        <v>13811</v>
      </c>
      <c r="G147" s="277" t="s">
        <v>13812</v>
      </c>
      <c r="H147" s="276" t="s">
        <v>5508</v>
      </c>
      <c r="I147" s="276" t="s">
        <v>5508</v>
      </c>
      <c r="J147" s="277" t="s">
        <v>12601</v>
      </c>
      <c r="K147" s="274" t="s">
        <v>14978</v>
      </c>
      <c r="L147" s="312" t="s">
        <v>1308</v>
      </c>
      <c r="M147" s="312" t="s">
        <v>1308</v>
      </c>
      <c r="N147" s="277"/>
      <c r="O147" s="273"/>
      <c r="P147" s="273"/>
      <c r="Q147" s="279"/>
      <c r="R147" s="273" t="s">
        <v>1080</v>
      </c>
      <c r="S147" s="273" t="s">
        <v>9788</v>
      </c>
      <c r="T147" s="277" t="str">
        <f t="shared" ca="1" si="2"/>
        <v>0 tahun, 5 bulan, 17 hari</v>
      </c>
      <c r="U147" s="273">
        <f ca="1">DATEDIF(C147,Summary!$A$1,"d")</f>
        <v>170</v>
      </c>
      <c r="V147" s="273" t="s">
        <v>13868</v>
      </c>
      <c r="W147" s="280" t="str" cm="1">
        <f t="array" aca="1" ref="W147" ca="1">_xlfn.IFS(U147&lt;=X147,X147,U147&lt;=X147*2,X147*2,U147&lt;=X147*3,X147*3,U147&gt;X147*3,"&gt;"&amp;X147*3)</f>
        <v>Info</v>
      </c>
      <c r="X147" s="280" t="str" cm="1">
        <f t="array" ref="X147">_xlfn.IFS(M147="Level 1",7,M147="Level 2",14,M147="Level 3","30",M147="Info","Info",M147="Closed","Closed")</f>
        <v>Info</v>
      </c>
    </row>
    <row r="148" spans="1:24" s="236" customFormat="1" ht="61.2" x14ac:dyDescent="0.7">
      <c r="A148" s="273">
        <v>148</v>
      </c>
      <c r="B148" s="274" t="s">
        <v>13777</v>
      </c>
      <c r="C148" s="275">
        <v>46134</v>
      </c>
      <c r="D148" s="275">
        <v>46127</v>
      </c>
      <c r="E148" s="276" t="s">
        <v>39</v>
      </c>
      <c r="F148" s="277" t="s">
        <v>13813</v>
      </c>
      <c r="G148" s="277" t="s">
        <v>13847</v>
      </c>
      <c r="H148" s="276" t="s">
        <v>1079</v>
      </c>
      <c r="I148" s="276" t="s">
        <v>13701</v>
      </c>
      <c r="J148" s="277" t="s">
        <v>12608</v>
      </c>
      <c r="K148" s="274" t="s">
        <v>14977</v>
      </c>
      <c r="L148" s="316" t="s">
        <v>1184</v>
      </c>
      <c r="M148" s="316" t="s">
        <v>1184</v>
      </c>
      <c r="N148" s="277"/>
      <c r="O148" s="276" t="s">
        <v>13216</v>
      </c>
      <c r="P148" s="276" t="s">
        <v>13216</v>
      </c>
      <c r="Q148" s="279"/>
      <c r="R148" s="273" t="s">
        <v>1079</v>
      </c>
      <c r="S148" s="273" t="s">
        <v>2490</v>
      </c>
      <c r="T148" s="277" t="str">
        <f t="shared" ca="1" si="2"/>
        <v>0 tahun, 5 bulan, 17 hari</v>
      </c>
      <c r="U148" s="273">
        <f ca="1">DATEDIF(C148,Summary!$A$1,"d")</f>
        <v>170</v>
      </c>
      <c r="V148" s="273" t="s">
        <v>13869</v>
      </c>
      <c r="W148" s="280" t="str" cm="1">
        <f t="array" aca="1" ref="W148" ca="1">_xlfn.IFS(U148&lt;=X148,X148,U148&lt;=X148*2,X148*2,U148&lt;=X148*3,X148*3,U148&gt;X148*3,"&gt;"&amp;X148*3)</f>
        <v>Closed</v>
      </c>
      <c r="X148" s="280" t="str" cm="1">
        <f t="array" ref="X148">_xlfn.IFS(M148="Level 1",7,M148="Level 2",14,M148="Level 3","30",M148="Info","Info",M148="Closed","Closed")</f>
        <v>Closed</v>
      </c>
    </row>
    <row r="149" spans="1:24" s="236" customFormat="1" ht="81.599999999999994" x14ac:dyDescent="0.7">
      <c r="A149" s="273">
        <v>149</v>
      </c>
      <c r="B149" s="274" t="s">
        <v>13778</v>
      </c>
      <c r="C149" s="275">
        <v>46134</v>
      </c>
      <c r="D149" s="275">
        <v>46129</v>
      </c>
      <c r="E149" s="276" t="s">
        <v>39</v>
      </c>
      <c r="F149" s="277" t="s">
        <v>13814</v>
      </c>
      <c r="G149" s="277" t="s">
        <v>13815</v>
      </c>
      <c r="H149" s="276" t="s">
        <v>5508</v>
      </c>
      <c r="I149" s="276" t="s">
        <v>5989</v>
      </c>
      <c r="J149" s="277" t="s">
        <v>12621</v>
      </c>
      <c r="K149" s="274" t="s">
        <v>14977</v>
      </c>
      <c r="L149" s="316" t="s">
        <v>1184</v>
      </c>
      <c r="M149" s="316" t="s">
        <v>1184</v>
      </c>
      <c r="N149" s="277"/>
      <c r="O149" s="276" t="s">
        <v>13263</v>
      </c>
      <c r="P149" s="273" t="s">
        <v>17069</v>
      </c>
      <c r="Q149" s="279"/>
      <c r="R149" s="273" t="s">
        <v>1080</v>
      </c>
      <c r="S149" s="273" t="s">
        <v>9788</v>
      </c>
      <c r="T149" s="277" t="str">
        <f t="shared" ca="1" si="2"/>
        <v>0 tahun, 5 bulan, 17 hari</v>
      </c>
      <c r="U149" s="273">
        <f ca="1">DATEDIF(C149,Summary!$A$1,"d")</f>
        <v>170</v>
      </c>
      <c r="V149" s="273" t="s">
        <v>13870</v>
      </c>
      <c r="W149" s="280" t="str" cm="1">
        <f t="array" aca="1" ref="W149" ca="1">_xlfn.IFS(U149&lt;=X149,X149,U149&lt;=X149*2,X149*2,U149&lt;=X149*3,X149*3,U149&gt;X149*3,"&gt;"&amp;X149*3)</f>
        <v>Closed</v>
      </c>
      <c r="X149" s="280" t="str" cm="1">
        <f t="array" ref="X149">_xlfn.IFS(M149="Level 1",7,M149="Level 2",14,M149="Level 3","30",M149="Info","Info",M149="Closed","Closed")</f>
        <v>Closed</v>
      </c>
    </row>
    <row r="150" spans="1:24" s="236" customFormat="1" ht="40.799999999999997" x14ac:dyDescent="0.7">
      <c r="A150" s="273">
        <v>150</v>
      </c>
      <c r="B150" s="274" t="s">
        <v>13779</v>
      </c>
      <c r="C150" s="275">
        <v>46135</v>
      </c>
      <c r="D150" s="275">
        <v>46134</v>
      </c>
      <c r="E150" s="276" t="s">
        <v>10388</v>
      </c>
      <c r="F150" s="277" t="s">
        <v>13816</v>
      </c>
      <c r="G150" s="277" t="s">
        <v>13849</v>
      </c>
      <c r="H150" s="276" t="s">
        <v>5508</v>
      </c>
      <c r="I150" s="276" t="s">
        <v>5989</v>
      </c>
      <c r="J150" s="277" t="s">
        <v>12613</v>
      </c>
      <c r="K150" s="274" t="s">
        <v>14978</v>
      </c>
      <c r="L150" s="312" t="s">
        <v>1308</v>
      </c>
      <c r="M150" s="312" t="s">
        <v>1308</v>
      </c>
      <c r="N150" s="277"/>
      <c r="O150" s="273"/>
      <c r="P150" s="273"/>
      <c r="Q150" s="279"/>
      <c r="R150" s="273" t="s">
        <v>1175</v>
      </c>
      <c r="S150" s="273" t="s">
        <v>7484</v>
      </c>
      <c r="T150" s="277" t="str">
        <f t="shared" ca="1" si="2"/>
        <v>0 tahun, 5 bulan, 16 hari</v>
      </c>
      <c r="U150" s="273">
        <f ca="1">DATEDIF(C150,Summary!$A$1,"d")</f>
        <v>169</v>
      </c>
      <c r="V150" s="273" t="s">
        <v>13871</v>
      </c>
      <c r="W150" s="280" t="str" cm="1">
        <f t="array" aca="1" ref="W150" ca="1">_xlfn.IFS(U150&lt;=X150,X150,U150&lt;=X150*2,X150*2,U150&lt;=X150*3,X150*3,U150&gt;X150*3,"&gt;"&amp;X150*3)</f>
        <v>Info</v>
      </c>
      <c r="X150" s="280" t="str" cm="1">
        <f t="array" ref="X150">_xlfn.IFS(M150="Level 1",7,M150="Level 2",14,M150="Level 3","30",M150="Info","Info",M150="Closed","Closed")</f>
        <v>Info</v>
      </c>
    </row>
    <row r="151" spans="1:24" s="236" customFormat="1" ht="102" x14ac:dyDescent="0.7">
      <c r="A151" s="273">
        <v>151</v>
      </c>
      <c r="B151" s="274" t="s">
        <v>13780</v>
      </c>
      <c r="C151" s="275">
        <v>46135</v>
      </c>
      <c r="D151" s="275">
        <v>46135</v>
      </c>
      <c r="E151" s="276" t="s">
        <v>10388</v>
      </c>
      <c r="F151" s="277" t="s">
        <v>13817</v>
      </c>
      <c r="G151" s="277" t="s">
        <v>10796</v>
      </c>
      <c r="H151" s="276" t="s">
        <v>5508</v>
      </c>
      <c r="I151" s="276" t="s">
        <v>5990</v>
      </c>
      <c r="J151" s="277" t="s">
        <v>12614</v>
      </c>
      <c r="K151" s="274" t="s">
        <v>14978</v>
      </c>
      <c r="L151" s="312" t="s">
        <v>1308</v>
      </c>
      <c r="M151" s="312" t="s">
        <v>1308</v>
      </c>
      <c r="N151" s="277"/>
      <c r="O151" s="273"/>
      <c r="P151" s="273" t="s">
        <v>13190</v>
      </c>
      <c r="Q151" s="279"/>
      <c r="R151" s="273" t="s">
        <v>11545</v>
      </c>
      <c r="S151" s="273" t="s">
        <v>13350</v>
      </c>
      <c r="T151" s="277" t="str">
        <f t="shared" ca="1" si="2"/>
        <v>0 tahun, 5 bulan, 16 hari</v>
      </c>
      <c r="U151" s="273">
        <f ca="1">DATEDIF(C151,Summary!$A$1,"d")</f>
        <v>169</v>
      </c>
      <c r="V151" s="273" t="s">
        <v>13872</v>
      </c>
      <c r="W151" s="280" t="str" cm="1">
        <f t="array" aca="1" ref="W151" ca="1">_xlfn.IFS(U151&lt;=X151,X151,U151&lt;=X151*2,X151*2,U151&lt;=X151*3,X151*3,U151&gt;X151*3,"&gt;"&amp;X151*3)</f>
        <v>Info</v>
      </c>
      <c r="X151" s="280" t="str" cm="1">
        <f t="array" ref="X151">_xlfn.IFS(M151="Level 1",7,M151="Level 2",14,M151="Level 3","30",M151="Info","Info",M151="Closed","Closed")</f>
        <v>Info</v>
      </c>
    </row>
    <row r="152" spans="1:24" s="236" customFormat="1" ht="40.799999999999997" x14ac:dyDescent="0.7">
      <c r="A152" s="273">
        <v>152</v>
      </c>
      <c r="B152" s="274" t="s">
        <v>13781</v>
      </c>
      <c r="C152" s="275">
        <v>46136</v>
      </c>
      <c r="D152" s="275">
        <v>46083</v>
      </c>
      <c r="E152" s="276" t="s">
        <v>10388</v>
      </c>
      <c r="F152" s="277" t="s">
        <v>12988</v>
      </c>
      <c r="G152" s="277" t="s">
        <v>13598</v>
      </c>
      <c r="H152" s="276" t="s">
        <v>5508</v>
      </c>
      <c r="I152" s="276" t="s">
        <v>5989</v>
      </c>
      <c r="J152" s="277" t="s">
        <v>9844</v>
      </c>
      <c r="K152" s="274" t="s">
        <v>14978</v>
      </c>
      <c r="L152" s="312" t="s">
        <v>1308</v>
      </c>
      <c r="M152" s="312" t="s">
        <v>1308</v>
      </c>
      <c r="N152" s="277"/>
      <c r="O152" s="273"/>
      <c r="P152" s="273"/>
      <c r="Q152" s="279"/>
      <c r="R152" s="273" t="s">
        <v>10720</v>
      </c>
      <c r="S152" s="273" t="s">
        <v>1071</v>
      </c>
      <c r="T152" s="277" t="str">
        <f t="shared" ca="1" si="2"/>
        <v>0 tahun, 5 bulan, 15 hari</v>
      </c>
      <c r="U152" s="273">
        <f ca="1">DATEDIF(C152,Summary!$A$1,"d")</f>
        <v>168</v>
      </c>
      <c r="V152" s="273" t="s">
        <v>13873</v>
      </c>
      <c r="W152" s="280" t="str" cm="1">
        <f t="array" aca="1" ref="W152" ca="1">_xlfn.IFS(U152&lt;=X152,X152,U152&lt;=X152*2,X152*2,U152&lt;=X152*3,X152*3,U152&gt;X152*3,"&gt;"&amp;X152*3)</f>
        <v>Info</v>
      </c>
      <c r="X152" s="280" t="str" cm="1">
        <f t="array" ref="X152">_xlfn.IFS(M152="Level 1",7,M152="Level 2",14,M152="Level 3","30",M152="Info","Info",M152="Closed","Closed")</f>
        <v>Info</v>
      </c>
    </row>
    <row r="153" spans="1:24" s="236" customFormat="1" ht="61.2" x14ac:dyDescent="0.7">
      <c r="A153" s="273">
        <v>153</v>
      </c>
      <c r="B153" s="274" t="s">
        <v>13782</v>
      </c>
      <c r="C153" s="275">
        <v>46136</v>
      </c>
      <c r="D153" s="275">
        <v>46132</v>
      </c>
      <c r="E153" s="276" t="s">
        <v>39</v>
      </c>
      <c r="F153" s="277" t="s">
        <v>14005</v>
      </c>
      <c r="G153" s="277" t="s">
        <v>13850</v>
      </c>
      <c r="H153" s="276" t="s">
        <v>5508</v>
      </c>
      <c r="I153" s="276" t="s">
        <v>5989</v>
      </c>
      <c r="J153" s="277" t="s">
        <v>3188</v>
      </c>
      <c r="K153" s="274" t="s">
        <v>14977</v>
      </c>
      <c r="L153" s="316" t="s">
        <v>1184</v>
      </c>
      <c r="M153" s="316" t="s">
        <v>1184</v>
      </c>
      <c r="N153" s="277"/>
      <c r="O153" s="276" t="s">
        <v>13909</v>
      </c>
      <c r="P153" s="273" t="s">
        <v>13909</v>
      </c>
      <c r="Q153" s="279"/>
      <c r="R153" s="273" t="s">
        <v>1170</v>
      </c>
      <c r="S153" s="273" t="s">
        <v>13443</v>
      </c>
      <c r="T153" s="277" t="str">
        <f t="shared" ca="1" si="2"/>
        <v>0 tahun, 5 bulan, 15 hari</v>
      </c>
      <c r="U153" s="273">
        <f ca="1">DATEDIF(C153,Summary!$A$1,"d")</f>
        <v>168</v>
      </c>
      <c r="V153" s="273" t="s">
        <v>13874</v>
      </c>
      <c r="W153" s="280" t="str" cm="1">
        <f t="array" aca="1" ref="W153" ca="1">_xlfn.IFS(U153&lt;=X153,X153,U153&lt;=X153*2,X153*2,U153&lt;=X153*3,X153*3,U153&gt;X153*3,"&gt;"&amp;X153*3)</f>
        <v>Closed</v>
      </c>
      <c r="X153" s="280" t="str" cm="1">
        <f t="array" ref="X153">_xlfn.IFS(M153="Level 1",7,M153="Level 2",14,M153="Level 3","30",M153="Info","Info",M153="Closed","Closed")</f>
        <v>Closed</v>
      </c>
    </row>
    <row r="154" spans="1:24" s="236" customFormat="1" ht="61.2" x14ac:dyDescent="0.7">
      <c r="A154" s="273">
        <v>154</v>
      </c>
      <c r="B154" s="274" t="s">
        <v>13783</v>
      </c>
      <c r="C154" s="275">
        <v>46139</v>
      </c>
      <c r="D154" s="275">
        <v>46136</v>
      </c>
      <c r="E154" s="276" t="s">
        <v>10388</v>
      </c>
      <c r="F154" s="277" t="s">
        <v>13818</v>
      </c>
      <c r="G154" s="277" t="s">
        <v>13819</v>
      </c>
      <c r="H154" s="276" t="s">
        <v>5508</v>
      </c>
      <c r="I154" s="276" t="s">
        <v>5989</v>
      </c>
      <c r="J154" s="277" t="s">
        <v>9844</v>
      </c>
      <c r="K154" s="274" t="s">
        <v>14978</v>
      </c>
      <c r="L154" s="312" t="s">
        <v>1308</v>
      </c>
      <c r="M154" s="312" t="s">
        <v>1308</v>
      </c>
      <c r="N154" s="277"/>
      <c r="O154" s="273"/>
      <c r="P154" s="273"/>
      <c r="Q154" s="279"/>
      <c r="R154" s="273" t="s">
        <v>10720</v>
      </c>
      <c r="S154" s="273" t="s">
        <v>1071</v>
      </c>
      <c r="T154" s="277" t="str">
        <f t="shared" ca="1" si="2"/>
        <v>0 tahun, 5 bulan, 12 hari</v>
      </c>
      <c r="U154" s="273">
        <f ca="1">DATEDIF(C154,Summary!$A$1,"d")</f>
        <v>165</v>
      </c>
      <c r="V154" s="273" t="s">
        <v>13875</v>
      </c>
      <c r="W154" s="280" t="str" cm="1">
        <f t="array" aca="1" ref="W154" ca="1">_xlfn.IFS(U154&lt;=X154,X154,U154&lt;=X154*2,X154*2,U154&lt;=X154*3,X154*3,U154&gt;X154*3,"&gt;"&amp;X154*3)</f>
        <v>Info</v>
      </c>
      <c r="X154" s="280" t="str" cm="1">
        <f t="array" ref="X154">_xlfn.IFS(M154="Level 1",7,M154="Level 2",14,M154="Level 3","30",M154="Info","Info",M154="Closed","Closed")</f>
        <v>Info</v>
      </c>
    </row>
    <row r="155" spans="1:24" s="236" customFormat="1" ht="61.2" x14ac:dyDescent="0.7">
      <c r="A155" s="273">
        <v>155</v>
      </c>
      <c r="B155" s="274" t="s">
        <v>13784</v>
      </c>
      <c r="C155" s="275">
        <v>46140</v>
      </c>
      <c r="D155" s="275">
        <v>46037</v>
      </c>
      <c r="E155" s="276" t="s">
        <v>39</v>
      </c>
      <c r="F155" s="277" t="s">
        <v>11945</v>
      </c>
      <c r="G155" s="277" t="s">
        <v>13851</v>
      </c>
      <c r="H155" s="276" t="s">
        <v>5508</v>
      </c>
      <c r="I155" s="276" t="s">
        <v>7876</v>
      </c>
      <c r="J155" s="277" t="s">
        <v>1088</v>
      </c>
      <c r="K155" s="274" t="s">
        <v>14977</v>
      </c>
      <c r="L155" s="316" t="s">
        <v>1184</v>
      </c>
      <c r="M155" s="316" t="s">
        <v>1184</v>
      </c>
      <c r="N155" s="277"/>
      <c r="O155" s="276" t="s">
        <v>13212</v>
      </c>
      <c r="P155" s="276" t="s">
        <v>13212</v>
      </c>
      <c r="Q155" s="279"/>
      <c r="R155" s="273" t="s">
        <v>1088</v>
      </c>
      <c r="S155" s="273" t="s">
        <v>1089</v>
      </c>
      <c r="T155" s="277" t="str">
        <f t="shared" ca="1" si="2"/>
        <v>0 tahun, 5 bulan, 11 hari</v>
      </c>
      <c r="U155" s="273">
        <f ca="1">DATEDIF(C155,Summary!$A$1,"d")</f>
        <v>164</v>
      </c>
      <c r="V155" s="273" t="s">
        <v>13876</v>
      </c>
      <c r="W155" s="280" t="str" cm="1">
        <f t="array" aca="1" ref="W155" ca="1">_xlfn.IFS(U155&lt;=X155,X155,U155&lt;=X155*2,X155*2,U155&lt;=X155*3,X155*3,U155&gt;X155*3,"&gt;"&amp;X155*3)</f>
        <v>Closed</v>
      </c>
      <c r="X155" s="280" t="str" cm="1">
        <f t="array" ref="X155">_xlfn.IFS(M155="Level 1",7,M155="Level 2",14,M155="Level 3","30",M155="Info","Info",M155="Closed","Closed")</f>
        <v>Closed</v>
      </c>
    </row>
    <row r="156" spans="1:24" s="236" customFormat="1" ht="81.599999999999994" x14ac:dyDescent="0.7">
      <c r="A156" s="273">
        <v>156</v>
      </c>
      <c r="B156" s="274" t="s">
        <v>13785</v>
      </c>
      <c r="C156" s="275">
        <v>46140</v>
      </c>
      <c r="D156" s="275">
        <v>46133</v>
      </c>
      <c r="E156" s="276" t="s">
        <v>39</v>
      </c>
      <c r="F156" s="277" t="s">
        <v>13820</v>
      </c>
      <c r="G156" s="277" t="s">
        <v>13853</v>
      </c>
      <c r="H156" s="276" t="s">
        <v>5508</v>
      </c>
      <c r="I156" s="276" t="s">
        <v>5508</v>
      </c>
      <c r="J156" s="277" t="s">
        <v>12603</v>
      </c>
      <c r="K156" s="274" t="s">
        <v>14978</v>
      </c>
      <c r="L156" s="312" t="s">
        <v>1308</v>
      </c>
      <c r="M156" s="312" t="s">
        <v>1308</v>
      </c>
      <c r="N156" s="277"/>
      <c r="O156" s="273"/>
      <c r="P156" s="273"/>
      <c r="Q156" s="279"/>
      <c r="R156" s="273" t="s">
        <v>1080</v>
      </c>
      <c r="S156" s="273" t="s">
        <v>9788</v>
      </c>
      <c r="T156" s="277" t="str">
        <f t="shared" ca="1" si="2"/>
        <v>0 tahun, 5 bulan, 11 hari</v>
      </c>
      <c r="U156" s="273">
        <f ca="1">DATEDIF(C156,Summary!$A$1,"d")</f>
        <v>164</v>
      </c>
      <c r="V156" s="273" t="s">
        <v>13877</v>
      </c>
      <c r="W156" s="280" t="str" cm="1">
        <f t="array" aca="1" ref="W156" ca="1">_xlfn.IFS(U156&lt;=X156,X156,U156&lt;=X156*2,X156*2,U156&lt;=X156*3,X156*3,U156&gt;X156*3,"&gt;"&amp;X156*3)</f>
        <v>Info</v>
      </c>
      <c r="X156" s="280" t="str" cm="1">
        <f t="array" ref="X156">_xlfn.IFS(M156="Level 1",7,M156="Level 2",14,M156="Level 3","30",M156="Info","Info",M156="Closed","Closed")</f>
        <v>Info</v>
      </c>
    </row>
    <row r="157" spans="1:24" s="236" customFormat="1" ht="102" x14ac:dyDescent="0.7">
      <c r="A157" s="273">
        <v>157</v>
      </c>
      <c r="B157" s="274" t="s">
        <v>13786</v>
      </c>
      <c r="C157" s="275">
        <v>46141</v>
      </c>
      <c r="D157" s="275">
        <v>46140</v>
      </c>
      <c r="E157" s="276" t="s">
        <v>10388</v>
      </c>
      <c r="F157" s="277" t="s">
        <v>13821</v>
      </c>
      <c r="G157" s="277" t="s">
        <v>13822</v>
      </c>
      <c r="H157" s="276" t="s">
        <v>5508</v>
      </c>
      <c r="I157" s="276" t="s">
        <v>3200</v>
      </c>
      <c r="J157" s="277" t="s">
        <v>12612</v>
      </c>
      <c r="K157" s="274" t="s">
        <v>14977</v>
      </c>
      <c r="L157" s="316" t="s">
        <v>1184</v>
      </c>
      <c r="M157" s="316" t="s">
        <v>1184</v>
      </c>
      <c r="N157" s="277"/>
      <c r="O157" s="276" t="s">
        <v>13918</v>
      </c>
      <c r="P157" s="276" t="s">
        <v>15348</v>
      </c>
      <c r="Q157" s="279"/>
      <c r="R157" s="273" t="s">
        <v>1175</v>
      </c>
      <c r="S157" s="273" t="s">
        <v>1176</v>
      </c>
      <c r="T157" s="277" t="str">
        <f t="shared" ca="1" si="2"/>
        <v>0 tahun, 5 bulan, 10 hari</v>
      </c>
      <c r="U157" s="273">
        <f ca="1">DATEDIF(C157,Summary!$A$1,"d")</f>
        <v>163</v>
      </c>
      <c r="V157" s="273" t="s">
        <v>13878</v>
      </c>
      <c r="W157" s="280" t="str" cm="1">
        <f t="array" aca="1" ref="W157" ca="1">_xlfn.IFS(U157&lt;=X157,X157,U157&lt;=X157*2,X157*2,U157&lt;=X157*3,X157*3,U157&gt;X157*3,"&gt;"&amp;X157*3)</f>
        <v>Closed</v>
      </c>
      <c r="X157" s="280" t="str" cm="1">
        <f t="array" ref="X157">_xlfn.IFS(M157="Level 1",7,M157="Level 2",14,M157="Level 3","30",M157="Info","Info",M157="Closed","Closed")</f>
        <v>Closed</v>
      </c>
    </row>
    <row r="158" spans="1:24" s="236" customFormat="1" ht="81.599999999999994" x14ac:dyDescent="0.7">
      <c r="A158" s="273">
        <v>158</v>
      </c>
      <c r="B158" s="274" t="s">
        <v>13787</v>
      </c>
      <c r="C158" s="275">
        <v>46146</v>
      </c>
      <c r="D158" s="275">
        <v>46129</v>
      </c>
      <c r="E158" s="276" t="s">
        <v>39</v>
      </c>
      <c r="F158" s="277" t="s">
        <v>13823</v>
      </c>
      <c r="G158" s="277" t="s">
        <v>13595</v>
      </c>
      <c r="H158" s="276" t="s">
        <v>5508</v>
      </c>
      <c r="I158" s="276" t="s">
        <v>5989</v>
      </c>
      <c r="J158" s="277" t="s">
        <v>12613</v>
      </c>
      <c r="K158" s="274" t="s">
        <v>14977</v>
      </c>
      <c r="L158" s="315" t="s">
        <v>1305</v>
      </c>
      <c r="M158" s="315" t="s">
        <v>5814</v>
      </c>
      <c r="N158" s="277"/>
      <c r="O158" s="273"/>
      <c r="P158" s="273"/>
      <c r="Q158" s="279"/>
      <c r="R158" s="273" t="s">
        <v>1175</v>
      </c>
      <c r="S158" s="273" t="s">
        <v>7484</v>
      </c>
      <c r="T158" s="277" t="str">
        <f t="shared" ca="1" si="2"/>
        <v>0 tahun, 5 bulan, 5 hari</v>
      </c>
      <c r="U158" s="273">
        <f ca="1">DATEDIF(C158,Summary!$A$1,"d")</f>
        <v>158</v>
      </c>
      <c r="V158" s="273" t="s">
        <v>13879</v>
      </c>
      <c r="W158" s="280" t="str" cm="1">
        <f t="array" aca="1" ref="W158" ca="1">_xlfn.IFS(U158&lt;=X158,X158,U158&lt;=X158*2,X158*2,U158&lt;=X158*3,X158*3,U158&gt;X158*3,"&gt;"&amp;X158*3)</f>
        <v>&gt;42</v>
      </c>
      <c r="X158" s="280" cm="1">
        <f t="array" ref="X158">_xlfn.IFS(M158="Level 1",7,M158="Level 2",14,M158="Level 3","30",M158="Info","Info",M158="Closed","Closed")</f>
        <v>14</v>
      </c>
    </row>
    <row r="159" spans="1:24" s="236" customFormat="1" ht="40.799999999999997" x14ac:dyDescent="0.7">
      <c r="A159" s="273">
        <v>159</v>
      </c>
      <c r="B159" s="274" t="s">
        <v>13788</v>
      </c>
      <c r="C159" s="275">
        <v>46150</v>
      </c>
      <c r="D159" s="275">
        <v>46146</v>
      </c>
      <c r="E159" s="276" t="s">
        <v>10388</v>
      </c>
      <c r="F159" s="277" t="s">
        <v>13824</v>
      </c>
      <c r="G159" s="277" t="s">
        <v>13825</v>
      </c>
      <c r="H159" s="276" t="s">
        <v>5508</v>
      </c>
      <c r="I159" s="276" t="s">
        <v>5989</v>
      </c>
      <c r="J159" s="277" t="s">
        <v>12614</v>
      </c>
      <c r="K159" s="274" t="s">
        <v>14978</v>
      </c>
      <c r="L159" s="312" t="s">
        <v>1308</v>
      </c>
      <c r="M159" s="312" t="s">
        <v>1308</v>
      </c>
      <c r="N159" s="277"/>
      <c r="O159" s="273"/>
      <c r="P159" s="273"/>
      <c r="Q159" s="279"/>
      <c r="R159" s="273" t="s">
        <v>11545</v>
      </c>
      <c r="S159" s="273" t="s">
        <v>13848</v>
      </c>
      <c r="T159" s="277" t="str">
        <f t="shared" ca="1" si="2"/>
        <v>0 tahun, 5 bulan, 1 hari</v>
      </c>
      <c r="U159" s="273">
        <f ca="1">DATEDIF(C159,Summary!$A$1,"d")</f>
        <v>154</v>
      </c>
      <c r="V159" s="273" t="s">
        <v>13880</v>
      </c>
      <c r="W159" s="280" t="str" cm="1">
        <f t="array" aca="1" ref="W159" ca="1">_xlfn.IFS(U159&lt;=X159,X159,U159&lt;=X159*2,X159*2,U159&lt;=X159*3,X159*3,U159&gt;X159*3,"&gt;"&amp;X159*3)</f>
        <v>Info</v>
      </c>
      <c r="X159" s="280" t="str" cm="1">
        <f t="array" ref="X159">_xlfn.IFS(M159="Level 1",7,M159="Level 2",14,M159="Level 3","30",M159="Info","Info",M159="Closed","Closed")</f>
        <v>Info</v>
      </c>
    </row>
    <row r="160" spans="1:24" s="236" customFormat="1" ht="40.799999999999997" x14ac:dyDescent="0.7">
      <c r="A160" s="273">
        <v>160</v>
      </c>
      <c r="B160" s="274" t="s">
        <v>13789</v>
      </c>
      <c r="C160" s="275">
        <v>46150</v>
      </c>
      <c r="D160" s="275">
        <v>46146</v>
      </c>
      <c r="E160" s="276" t="s">
        <v>10388</v>
      </c>
      <c r="F160" s="277" t="s">
        <v>13826</v>
      </c>
      <c r="G160" s="277" t="s">
        <v>13825</v>
      </c>
      <c r="H160" s="276" t="s">
        <v>5508</v>
      </c>
      <c r="I160" s="276" t="s">
        <v>5989</v>
      </c>
      <c r="J160" s="277" t="s">
        <v>12614</v>
      </c>
      <c r="K160" s="274" t="s">
        <v>14978</v>
      </c>
      <c r="L160" s="312" t="s">
        <v>1308</v>
      </c>
      <c r="M160" s="312" t="s">
        <v>1308</v>
      </c>
      <c r="N160" s="277"/>
      <c r="O160" s="273"/>
      <c r="P160" s="273"/>
      <c r="Q160" s="279"/>
      <c r="R160" s="273" t="s">
        <v>11545</v>
      </c>
      <c r="S160" s="273" t="s">
        <v>13848</v>
      </c>
      <c r="T160" s="277" t="str">
        <f t="shared" ca="1" si="2"/>
        <v>0 tahun, 5 bulan, 1 hari</v>
      </c>
      <c r="U160" s="273">
        <f ca="1">DATEDIF(C160,Summary!$A$1,"d")</f>
        <v>154</v>
      </c>
      <c r="V160" s="273" t="s">
        <v>13881</v>
      </c>
      <c r="W160" s="280" t="str" cm="1">
        <f t="array" aca="1" ref="W160" ca="1">_xlfn.IFS(U160&lt;=X160,X160,U160&lt;=X160*2,X160*2,U160&lt;=X160*3,X160*3,U160&gt;X160*3,"&gt;"&amp;X160*3)</f>
        <v>Info</v>
      </c>
      <c r="X160" s="280" t="str" cm="1">
        <f t="array" ref="X160">_xlfn.IFS(M160="Level 1",7,M160="Level 2",14,M160="Level 3","30",M160="Info","Info",M160="Closed","Closed")</f>
        <v>Info</v>
      </c>
    </row>
    <row r="161" spans="1:24" s="236" customFormat="1" ht="102" x14ac:dyDescent="0.7">
      <c r="A161" s="273">
        <v>161</v>
      </c>
      <c r="B161" s="274" t="s">
        <v>13790</v>
      </c>
      <c r="C161" s="275">
        <v>46154</v>
      </c>
      <c r="D161" s="275">
        <v>46108</v>
      </c>
      <c r="E161" s="276" t="s">
        <v>39</v>
      </c>
      <c r="F161" s="277" t="s">
        <v>13827</v>
      </c>
      <c r="G161" s="277" t="s">
        <v>13854</v>
      </c>
      <c r="H161" s="276" t="s">
        <v>5508</v>
      </c>
      <c r="I161" s="276" t="s">
        <v>5989</v>
      </c>
      <c r="J161" s="277" t="s">
        <v>1088</v>
      </c>
      <c r="K161" s="274" t="s">
        <v>14977</v>
      </c>
      <c r="L161" s="316" t="s">
        <v>1184</v>
      </c>
      <c r="M161" s="316" t="s">
        <v>1184</v>
      </c>
      <c r="N161" s="277"/>
      <c r="O161" s="276" t="s">
        <v>17070</v>
      </c>
      <c r="P161" s="276" t="s">
        <v>17070</v>
      </c>
      <c r="Q161" s="279"/>
      <c r="R161" s="273" t="s">
        <v>1088</v>
      </c>
      <c r="S161" s="273" t="s">
        <v>13852</v>
      </c>
      <c r="T161" s="277" t="str">
        <f t="shared" ca="1" si="2"/>
        <v>0 tahun, 4 bulan, 27 hari</v>
      </c>
      <c r="U161" s="273">
        <f ca="1">DATEDIF(C161,Summary!$A$1,"d")</f>
        <v>150</v>
      </c>
      <c r="V161" s="273" t="s">
        <v>13882</v>
      </c>
      <c r="W161" s="280" t="str" cm="1">
        <f t="array" aca="1" ref="W161" ca="1">_xlfn.IFS(U161&lt;=X161,X161,U161&lt;=X161*2,X161*2,U161&lt;=X161*3,X161*3,U161&gt;X161*3,"&gt;"&amp;X161*3)</f>
        <v>Closed</v>
      </c>
      <c r="X161" s="280" t="str" cm="1">
        <f t="array" ref="X161">_xlfn.IFS(M161="Level 1",7,M161="Level 2",14,M161="Level 3","30",M161="Info","Info",M161="Closed","Closed")</f>
        <v>Closed</v>
      </c>
    </row>
    <row r="162" spans="1:24" s="236" customFormat="1" ht="102" x14ac:dyDescent="0.7">
      <c r="A162" s="273">
        <v>162</v>
      </c>
      <c r="B162" s="274" t="s">
        <v>13791</v>
      </c>
      <c r="C162" s="275">
        <v>46154</v>
      </c>
      <c r="D162" s="275">
        <v>46141</v>
      </c>
      <c r="E162" s="276" t="s">
        <v>39</v>
      </c>
      <c r="F162" s="277" t="s">
        <v>13828</v>
      </c>
      <c r="G162" s="277" t="s">
        <v>13829</v>
      </c>
      <c r="H162" s="276" t="s">
        <v>5985</v>
      </c>
      <c r="I162" s="276" t="s">
        <v>5985</v>
      </c>
      <c r="J162" s="277" t="s">
        <v>12601</v>
      </c>
      <c r="K162" s="274" t="s">
        <v>14978</v>
      </c>
      <c r="L162" s="312" t="s">
        <v>1308</v>
      </c>
      <c r="M162" s="312" t="s">
        <v>1308</v>
      </c>
      <c r="N162" s="277"/>
      <c r="O162" s="273"/>
      <c r="P162" s="273"/>
      <c r="Q162" s="279"/>
      <c r="R162" s="273" t="s">
        <v>1080</v>
      </c>
      <c r="S162" s="273" t="s">
        <v>9788</v>
      </c>
      <c r="T162" s="277" t="str">
        <f t="shared" ca="1" si="2"/>
        <v>0 tahun, 4 bulan, 27 hari</v>
      </c>
      <c r="U162" s="273">
        <f ca="1">DATEDIF(C162,Summary!$A$1,"d")</f>
        <v>150</v>
      </c>
      <c r="V162" s="273" t="s">
        <v>13883</v>
      </c>
      <c r="W162" s="280" t="str" cm="1">
        <f t="array" aca="1" ref="W162" ca="1">_xlfn.IFS(U162&lt;=X162,X162,U162&lt;=X162*2,X162*2,U162&lt;=X162*3,X162*3,U162&gt;X162*3,"&gt;"&amp;X162*3)</f>
        <v>Info</v>
      </c>
      <c r="X162" s="280" t="str" cm="1">
        <f t="array" ref="X162">_xlfn.IFS(M162="Level 1",7,M162="Level 2",14,M162="Level 3","30",M162="Info","Info",M162="Closed","Closed")</f>
        <v>Info</v>
      </c>
    </row>
    <row r="163" spans="1:24" s="236" customFormat="1" ht="61.2" x14ac:dyDescent="0.7">
      <c r="A163" s="273">
        <v>163</v>
      </c>
      <c r="B163" s="274" t="s">
        <v>13792</v>
      </c>
      <c r="C163" s="275">
        <v>46154</v>
      </c>
      <c r="D163" s="275">
        <v>46145</v>
      </c>
      <c r="E163" s="276" t="s">
        <v>39</v>
      </c>
      <c r="F163" s="277" t="s">
        <v>13830</v>
      </c>
      <c r="G163" s="277" t="s">
        <v>13855</v>
      </c>
      <c r="H163" s="276" t="s">
        <v>1079</v>
      </c>
      <c r="I163" s="276" t="s">
        <v>13701</v>
      </c>
      <c r="J163" s="277" t="s">
        <v>12608</v>
      </c>
      <c r="K163" s="274" t="s">
        <v>14977</v>
      </c>
      <c r="L163" s="316" t="s">
        <v>1184</v>
      </c>
      <c r="M163" s="316" t="s">
        <v>1184</v>
      </c>
      <c r="N163" s="277"/>
      <c r="O163" s="276" t="s">
        <v>13265</v>
      </c>
      <c r="P163" s="276" t="s">
        <v>13265</v>
      </c>
      <c r="Q163" s="279"/>
      <c r="R163" s="273" t="s">
        <v>1168</v>
      </c>
      <c r="S163" s="273" t="s">
        <v>4425</v>
      </c>
      <c r="T163" s="277" t="str">
        <f t="shared" ca="1" si="2"/>
        <v>0 tahun, 4 bulan, 27 hari</v>
      </c>
      <c r="U163" s="273">
        <f ca="1">DATEDIF(C163,Summary!$A$1,"d")</f>
        <v>150</v>
      </c>
      <c r="V163" s="273" t="s">
        <v>13884</v>
      </c>
      <c r="W163" s="280" t="str" cm="1">
        <f t="array" aca="1" ref="W163" ca="1">_xlfn.IFS(U163&lt;=X163,X163,U163&lt;=X163*2,X163*2,U163&lt;=X163*3,X163*3,U163&gt;X163*3,"&gt;"&amp;X163*3)</f>
        <v>Closed</v>
      </c>
      <c r="X163" s="280" t="str" cm="1">
        <f t="array" ref="X163">_xlfn.IFS(M163="Level 1",7,M163="Level 2",14,M163="Level 3","30",M163="Info","Info",M163="Closed","Closed")</f>
        <v>Closed</v>
      </c>
    </row>
    <row r="164" spans="1:24" s="236" customFormat="1" ht="102" x14ac:dyDescent="0.7">
      <c r="A164" s="273">
        <v>164</v>
      </c>
      <c r="B164" s="274" t="s">
        <v>13793</v>
      </c>
      <c r="C164" s="275">
        <v>46154</v>
      </c>
      <c r="D164" s="275">
        <v>46153</v>
      </c>
      <c r="E164" s="276" t="s">
        <v>10388</v>
      </c>
      <c r="F164" s="277" t="s">
        <v>13831</v>
      </c>
      <c r="G164" s="277" t="s">
        <v>13832</v>
      </c>
      <c r="H164" s="276" t="s">
        <v>5508</v>
      </c>
      <c r="I164" s="276" t="s">
        <v>5508</v>
      </c>
      <c r="J164" s="277" t="s">
        <v>13702</v>
      </c>
      <c r="K164" s="274" t="s">
        <v>14978</v>
      </c>
      <c r="L164" s="312" t="s">
        <v>1308</v>
      </c>
      <c r="M164" s="312" t="s">
        <v>1308</v>
      </c>
      <c r="N164" s="277"/>
      <c r="O164" s="273"/>
      <c r="P164" s="273"/>
      <c r="Q164" s="279"/>
      <c r="R164" s="273" t="s">
        <v>10300</v>
      </c>
      <c r="S164" s="273" t="s">
        <v>12900</v>
      </c>
      <c r="T164" s="277" t="str">
        <f t="shared" ca="1" si="2"/>
        <v>0 tahun, 4 bulan, 27 hari</v>
      </c>
      <c r="U164" s="273">
        <f ca="1">DATEDIF(C164,Summary!$A$1,"d")</f>
        <v>150</v>
      </c>
      <c r="V164" s="273" t="s">
        <v>13885</v>
      </c>
      <c r="W164" s="280" t="str" cm="1">
        <f t="array" aca="1" ref="W164" ca="1">_xlfn.IFS(U164&lt;=X164,X164,U164&lt;=X164*2,X164*2,U164&lt;=X164*3,X164*3,U164&gt;X164*3,"&gt;"&amp;X164*3)</f>
        <v>Info</v>
      </c>
      <c r="X164" s="280" t="str" cm="1">
        <f t="array" ref="X164">_xlfn.IFS(M164="Level 1",7,M164="Level 2",14,M164="Level 3","30",M164="Info","Info",M164="Closed","Closed")</f>
        <v>Info</v>
      </c>
    </row>
    <row r="165" spans="1:24" s="236" customFormat="1" ht="40.799999999999997" x14ac:dyDescent="0.7">
      <c r="A165" s="273">
        <v>165</v>
      </c>
      <c r="B165" s="274" t="s">
        <v>13794</v>
      </c>
      <c r="C165" s="275">
        <v>46155</v>
      </c>
      <c r="D165" s="275">
        <v>46155</v>
      </c>
      <c r="E165" s="276" t="s">
        <v>10388</v>
      </c>
      <c r="F165" s="277" t="s">
        <v>13833</v>
      </c>
      <c r="G165" s="277" t="s">
        <v>13834</v>
      </c>
      <c r="H165" s="276" t="s">
        <v>5508</v>
      </c>
      <c r="I165" s="276" t="s">
        <v>5508</v>
      </c>
      <c r="J165" s="277" t="s">
        <v>13702</v>
      </c>
      <c r="K165" s="274" t="s">
        <v>14978</v>
      </c>
      <c r="L165" s="312" t="s">
        <v>1308</v>
      </c>
      <c r="M165" s="312" t="s">
        <v>1308</v>
      </c>
      <c r="N165" s="277"/>
      <c r="O165" s="273"/>
      <c r="P165" s="273"/>
      <c r="Q165" s="279"/>
      <c r="R165" s="273" t="s">
        <v>10300</v>
      </c>
      <c r="S165" s="273" t="s">
        <v>12900</v>
      </c>
      <c r="T165" s="277" t="str">
        <f t="shared" ca="1" si="2"/>
        <v>0 tahun, 4 bulan, 26 hari</v>
      </c>
      <c r="U165" s="273">
        <f ca="1">DATEDIF(C165,Summary!$A$1,"d")</f>
        <v>149</v>
      </c>
      <c r="V165" s="273" t="s">
        <v>13886</v>
      </c>
      <c r="W165" s="280" t="str" cm="1">
        <f t="array" aca="1" ref="W165" ca="1">_xlfn.IFS(U165&lt;=X165,X165,U165&lt;=X165*2,X165*2,U165&lt;=X165*3,X165*3,U165&gt;X165*3,"&gt;"&amp;X165*3)</f>
        <v>Info</v>
      </c>
      <c r="X165" s="280" t="str" cm="1">
        <f t="array" ref="X165">_xlfn.IFS(M165="Level 1",7,M165="Level 2",14,M165="Level 3","30",M165="Info","Info",M165="Closed","Closed")</f>
        <v>Info</v>
      </c>
    </row>
    <row r="166" spans="1:24" s="236" customFormat="1" ht="61.2" x14ac:dyDescent="0.7">
      <c r="A166" s="273">
        <v>166</v>
      </c>
      <c r="B166" s="274" t="s">
        <v>13795</v>
      </c>
      <c r="C166" s="275">
        <v>46160</v>
      </c>
      <c r="D166" s="275">
        <v>46148</v>
      </c>
      <c r="E166" s="276" t="s">
        <v>39</v>
      </c>
      <c r="F166" s="277" t="s">
        <v>12976</v>
      </c>
      <c r="G166" s="277" t="s">
        <v>13856</v>
      </c>
      <c r="H166" s="276" t="s">
        <v>5508</v>
      </c>
      <c r="I166" s="276" t="s">
        <v>3200</v>
      </c>
      <c r="J166" s="277" t="s">
        <v>13323</v>
      </c>
      <c r="K166" s="274" t="s">
        <v>14977</v>
      </c>
      <c r="L166" s="311" t="s">
        <v>1184</v>
      </c>
      <c r="M166" s="311" t="s">
        <v>1184</v>
      </c>
      <c r="N166" s="277"/>
      <c r="O166" s="273"/>
      <c r="P166" s="273"/>
      <c r="Q166" s="279"/>
      <c r="R166" s="273" t="s">
        <v>10661</v>
      </c>
      <c r="S166" s="273" t="s">
        <v>10891</v>
      </c>
      <c r="T166" s="277" t="str">
        <f t="shared" ca="1" si="2"/>
        <v>0 tahun, 4 bulan, 21 hari</v>
      </c>
      <c r="U166" s="273">
        <f ca="1">DATEDIF(C166,Summary!$A$1,"d")</f>
        <v>144</v>
      </c>
      <c r="V166" s="273" t="s">
        <v>13887</v>
      </c>
      <c r="W166" s="280" t="str" cm="1">
        <f t="array" aca="1" ref="W166" ca="1">_xlfn.IFS(U166&lt;=X166,X166,U166&lt;=X166*2,X166*2,U166&lt;=X166*3,X166*3,U166&gt;X166*3,"&gt;"&amp;X166*3)</f>
        <v>Closed</v>
      </c>
      <c r="X166" s="280" t="str" cm="1">
        <f t="array" ref="X166">_xlfn.IFS(M166="Level 1",7,M166="Level 2",14,M166="Level 3","30",M166="Info","Info",M166="Closed","Closed")</f>
        <v>Closed</v>
      </c>
    </row>
    <row r="167" spans="1:24" s="236" customFormat="1" ht="61.2" x14ac:dyDescent="0.7">
      <c r="A167" s="273">
        <v>167</v>
      </c>
      <c r="B167" s="274" t="s">
        <v>13796</v>
      </c>
      <c r="C167" s="275">
        <v>46160</v>
      </c>
      <c r="D167" s="275">
        <v>46155</v>
      </c>
      <c r="E167" s="276" t="s">
        <v>39</v>
      </c>
      <c r="F167" s="277" t="s">
        <v>13674</v>
      </c>
      <c r="G167" s="277" t="s">
        <v>13857</v>
      </c>
      <c r="H167" s="276" t="s">
        <v>5508</v>
      </c>
      <c r="I167" s="276" t="s">
        <v>5508</v>
      </c>
      <c r="J167" s="277" t="s">
        <v>12601</v>
      </c>
      <c r="K167" s="274" t="s">
        <v>14977</v>
      </c>
      <c r="L167" s="316" t="s">
        <v>1184</v>
      </c>
      <c r="M167" s="316" t="s">
        <v>1184</v>
      </c>
      <c r="N167" s="277"/>
      <c r="O167" s="273" t="s">
        <v>14158</v>
      </c>
      <c r="P167" s="273" t="s">
        <v>14158</v>
      </c>
      <c r="Q167" s="279"/>
      <c r="R167" s="273" t="s">
        <v>1080</v>
      </c>
      <c r="S167" s="273" t="s">
        <v>9788</v>
      </c>
      <c r="T167" s="277" t="str">
        <f t="shared" ca="1" si="2"/>
        <v>0 tahun, 4 bulan, 21 hari</v>
      </c>
      <c r="U167" s="273">
        <f ca="1">DATEDIF(C167,Summary!$A$1,"d")</f>
        <v>144</v>
      </c>
      <c r="V167" s="273" t="s">
        <v>13888</v>
      </c>
      <c r="W167" s="280" t="str" cm="1">
        <f t="array" aca="1" ref="W167" ca="1">_xlfn.IFS(U167&lt;=X167,X167,U167&lt;=X167*2,X167*2,U167&lt;=X167*3,X167*3,U167&gt;X167*3,"&gt;"&amp;X167*3)</f>
        <v>Closed</v>
      </c>
      <c r="X167" s="280" t="str" cm="1">
        <f t="array" ref="X167">_xlfn.IFS(M167="Level 1",7,M167="Level 2",14,M167="Level 3","30",M167="Info","Info",M167="Closed","Closed")</f>
        <v>Closed</v>
      </c>
    </row>
    <row r="168" spans="1:24" s="236" customFormat="1" ht="61.2" x14ac:dyDescent="0.7">
      <c r="A168" s="273">
        <v>168</v>
      </c>
      <c r="B168" s="274" t="s">
        <v>13797</v>
      </c>
      <c r="C168" s="275">
        <v>46160</v>
      </c>
      <c r="D168" s="275">
        <v>46148</v>
      </c>
      <c r="E168" s="276" t="s">
        <v>39</v>
      </c>
      <c r="F168" s="277" t="s">
        <v>13835</v>
      </c>
      <c r="G168" s="277" t="s">
        <v>13858</v>
      </c>
      <c r="H168" s="276" t="s">
        <v>5985</v>
      </c>
      <c r="I168" s="276" t="s">
        <v>5985</v>
      </c>
      <c r="J168" s="277" t="s">
        <v>12621</v>
      </c>
      <c r="K168" s="274" t="s">
        <v>14977</v>
      </c>
      <c r="L168" s="316" t="s">
        <v>1184</v>
      </c>
      <c r="M168" s="316" t="s">
        <v>1184</v>
      </c>
      <c r="N168" s="277"/>
      <c r="O168" s="273" t="s">
        <v>13222</v>
      </c>
      <c r="P168" s="273" t="s">
        <v>13222</v>
      </c>
      <c r="Q168" s="279"/>
      <c r="R168" s="273" t="s">
        <v>1072</v>
      </c>
      <c r="S168" s="273" t="s">
        <v>1191</v>
      </c>
      <c r="T168" s="277" t="str">
        <f t="shared" ca="1" si="2"/>
        <v>0 tahun, 4 bulan, 21 hari</v>
      </c>
      <c r="U168" s="273">
        <f ca="1">DATEDIF(C168,Summary!$A$1,"d")</f>
        <v>144</v>
      </c>
      <c r="V168" s="273" t="s">
        <v>13889</v>
      </c>
      <c r="W168" s="280" t="str" cm="1">
        <f t="array" aca="1" ref="W168" ca="1">_xlfn.IFS(U168&lt;=X168,X168,U168&lt;=X168*2,X168*2,U168&lt;=X168*3,X168*3,U168&gt;X168*3,"&gt;"&amp;X168*3)</f>
        <v>Closed</v>
      </c>
      <c r="X168" s="280" t="str" cm="1">
        <f t="array" ref="X168">_xlfn.IFS(M168="Level 1",7,M168="Level 2",14,M168="Level 3","30",M168="Info","Info",M168="Closed","Closed")</f>
        <v>Closed</v>
      </c>
    </row>
    <row r="169" spans="1:24" s="236" customFormat="1" ht="81.599999999999994" x14ac:dyDescent="0.7">
      <c r="A169" s="273">
        <v>169</v>
      </c>
      <c r="B169" s="274" t="s">
        <v>13798</v>
      </c>
      <c r="C169" s="275">
        <v>46160</v>
      </c>
      <c r="D169" s="275">
        <v>46145</v>
      </c>
      <c r="E169" s="276" t="s">
        <v>39</v>
      </c>
      <c r="F169" s="277" t="s">
        <v>13836</v>
      </c>
      <c r="G169" s="277" t="s">
        <v>13859</v>
      </c>
      <c r="H169" s="276" t="s">
        <v>5508</v>
      </c>
      <c r="I169" s="276" t="s">
        <v>5508</v>
      </c>
      <c r="J169" s="277" t="s">
        <v>12601</v>
      </c>
      <c r="K169" s="274" t="s">
        <v>14977</v>
      </c>
      <c r="L169" s="316" t="s">
        <v>1184</v>
      </c>
      <c r="M169" s="316" t="s">
        <v>1184</v>
      </c>
      <c r="N169" s="277"/>
      <c r="O169" s="273" t="s">
        <v>15144</v>
      </c>
      <c r="P169" s="273" t="s">
        <v>15144</v>
      </c>
      <c r="Q169" s="279"/>
      <c r="R169" s="273" t="s">
        <v>13709</v>
      </c>
      <c r="S169" s="273" t="s">
        <v>13710</v>
      </c>
      <c r="T169" s="277" t="str">
        <f t="shared" ca="1" si="2"/>
        <v>0 tahun, 4 bulan, 21 hari</v>
      </c>
      <c r="U169" s="273">
        <f ca="1">DATEDIF(C169,Summary!$A$1,"d")</f>
        <v>144</v>
      </c>
      <c r="V169" s="273" t="s">
        <v>13890</v>
      </c>
      <c r="W169" s="280" t="str" cm="1">
        <f t="array" aca="1" ref="W169" ca="1">_xlfn.IFS(U169&lt;=X169,X169,U169&lt;=X169*2,X169*2,U169&lt;=X169*3,X169*3,U169&gt;X169*3,"&gt;"&amp;X169*3)</f>
        <v>Closed</v>
      </c>
      <c r="X169" s="280" t="str" cm="1">
        <f t="array" ref="X169">_xlfn.IFS(M169="Level 1",7,M169="Level 2",14,M169="Level 3","30",M169="Info","Info",M169="Closed","Closed")</f>
        <v>Closed</v>
      </c>
    </row>
    <row r="170" spans="1:24" s="236" customFormat="1" ht="102" x14ac:dyDescent="0.7">
      <c r="A170" s="273">
        <v>170</v>
      </c>
      <c r="B170" s="274" t="s">
        <v>13799</v>
      </c>
      <c r="C170" s="275">
        <v>46160</v>
      </c>
      <c r="D170" s="275">
        <v>46145</v>
      </c>
      <c r="E170" s="276" t="s">
        <v>39</v>
      </c>
      <c r="F170" s="277" t="s">
        <v>13837</v>
      </c>
      <c r="G170" s="277" t="s">
        <v>13860</v>
      </c>
      <c r="H170" s="276" t="s">
        <v>5508</v>
      </c>
      <c r="I170" s="276" t="s">
        <v>5989</v>
      </c>
      <c r="J170" s="277" t="s">
        <v>12601</v>
      </c>
      <c r="K170" s="274" t="s">
        <v>14977</v>
      </c>
      <c r="L170" s="316" t="s">
        <v>1184</v>
      </c>
      <c r="M170" s="316" t="s">
        <v>1184</v>
      </c>
      <c r="N170" s="277"/>
      <c r="O170" s="273" t="s">
        <v>15144</v>
      </c>
      <c r="P170" s="273" t="s">
        <v>15144</v>
      </c>
      <c r="Q170" s="279"/>
      <c r="R170" s="273" t="s">
        <v>13709</v>
      </c>
      <c r="S170" s="273" t="s">
        <v>13710</v>
      </c>
      <c r="T170" s="277" t="str">
        <f t="shared" ca="1" si="2"/>
        <v>0 tahun, 4 bulan, 21 hari</v>
      </c>
      <c r="U170" s="273">
        <f ca="1">DATEDIF(C170,Summary!$A$1,"d")</f>
        <v>144</v>
      </c>
      <c r="V170" s="273" t="s">
        <v>13891</v>
      </c>
      <c r="W170" s="280" t="str" cm="1">
        <f t="array" aca="1" ref="W170" ca="1">_xlfn.IFS(U170&lt;=X170,X170,U170&lt;=X170*2,X170*2,U170&lt;=X170*3,X170*3,U170&gt;X170*3,"&gt;"&amp;X170*3)</f>
        <v>Closed</v>
      </c>
      <c r="X170" s="280" t="str" cm="1">
        <f t="array" ref="X170">_xlfn.IFS(M170="Level 1",7,M170="Level 2",14,M170="Level 3","30",M170="Info","Info",M170="Closed","Closed")</f>
        <v>Closed</v>
      </c>
    </row>
    <row r="171" spans="1:24" s="236" customFormat="1" ht="40.799999999999997" x14ac:dyDescent="0.7">
      <c r="A171" s="273">
        <v>171</v>
      </c>
      <c r="B171" s="274" t="s">
        <v>13800</v>
      </c>
      <c r="C171" s="275">
        <v>46160</v>
      </c>
      <c r="D171" s="275">
        <v>46146</v>
      </c>
      <c r="E171" s="276" t="s">
        <v>39</v>
      </c>
      <c r="F171" s="277" t="s">
        <v>13838</v>
      </c>
      <c r="G171" s="277" t="s">
        <v>13861</v>
      </c>
      <c r="H171" s="276" t="s">
        <v>5985</v>
      </c>
      <c r="I171" s="276" t="s">
        <v>5985</v>
      </c>
      <c r="J171" s="277" t="s">
        <v>12621</v>
      </c>
      <c r="K171" s="274" t="s">
        <v>14977</v>
      </c>
      <c r="L171" s="316" t="s">
        <v>1184</v>
      </c>
      <c r="M171" s="316" t="s">
        <v>1184</v>
      </c>
      <c r="N171" s="277"/>
      <c r="O171" s="273"/>
      <c r="P171" s="273"/>
      <c r="Q171" s="279"/>
      <c r="R171" s="273" t="s">
        <v>1072</v>
      </c>
      <c r="S171" s="273" t="s">
        <v>1191</v>
      </c>
      <c r="T171" s="277" t="str">
        <f t="shared" ca="1" si="2"/>
        <v>0 tahun, 4 bulan, 21 hari</v>
      </c>
      <c r="U171" s="273">
        <f ca="1">DATEDIF(C171,Summary!$A$1,"d")</f>
        <v>144</v>
      </c>
      <c r="V171" s="273" t="s">
        <v>13892</v>
      </c>
      <c r="W171" s="280" t="str" cm="1">
        <f t="array" aca="1" ref="W171" ca="1">_xlfn.IFS(U171&lt;=X171,X171,U171&lt;=X171*2,X171*2,U171&lt;=X171*3,X171*3,U171&gt;X171*3,"&gt;"&amp;X171*3)</f>
        <v>Closed</v>
      </c>
      <c r="X171" s="280" t="str" cm="1">
        <f t="array" ref="X171">_xlfn.IFS(M171="Level 1",7,M171="Level 2",14,M171="Level 3","30",M171="Info","Info",M171="Closed","Closed")</f>
        <v>Closed</v>
      </c>
    </row>
    <row r="172" spans="1:24" s="236" customFormat="1" ht="61.2" x14ac:dyDescent="0.7">
      <c r="A172" s="273">
        <v>172</v>
      </c>
      <c r="B172" s="274" t="s">
        <v>13801</v>
      </c>
      <c r="C172" s="275">
        <v>46160</v>
      </c>
      <c r="D172" s="275">
        <v>46142</v>
      </c>
      <c r="E172" s="276" t="s">
        <v>39</v>
      </c>
      <c r="F172" s="277" t="s">
        <v>13839</v>
      </c>
      <c r="G172" s="277" t="s">
        <v>13862</v>
      </c>
      <c r="H172" s="276" t="s">
        <v>5508</v>
      </c>
      <c r="I172" s="276" t="s">
        <v>5989</v>
      </c>
      <c r="J172" s="277" t="s">
        <v>1088</v>
      </c>
      <c r="K172" s="274" t="s">
        <v>14977</v>
      </c>
      <c r="L172" s="316" t="s">
        <v>1184</v>
      </c>
      <c r="M172" s="316" t="s">
        <v>1184</v>
      </c>
      <c r="N172" s="277"/>
      <c r="O172" s="273" t="s">
        <v>15194</v>
      </c>
      <c r="P172" s="273" t="s">
        <v>15194</v>
      </c>
      <c r="Q172" s="279"/>
      <c r="R172" s="273" t="s">
        <v>1088</v>
      </c>
      <c r="S172" s="273" t="s">
        <v>13852</v>
      </c>
      <c r="T172" s="277" t="str">
        <f t="shared" ca="1" si="2"/>
        <v>0 tahun, 4 bulan, 21 hari</v>
      </c>
      <c r="U172" s="273">
        <f ca="1">DATEDIF(C172,Summary!$A$1,"d")</f>
        <v>144</v>
      </c>
      <c r="V172" s="273" t="s">
        <v>13893</v>
      </c>
      <c r="W172" s="280" t="str" cm="1">
        <f t="array" aca="1" ref="W172" ca="1">_xlfn.IFS(U172&lt;=X172,X172,U172&lt;=X172*2,X172*2,U172&lt;=X172*3,X172*3,U172&gt;X172*3,"&gt;"&amp;X172*3)</f>
        <v>Closed</v>
      </c>
      <c r="X172" s="280" t="str" cm="1">
        <f t="array" ref="X172">_xlfn.IFS(M172="Level 1",7,M172="Level 2",14,M172="Level 3","30",M172="Info","Info",M172="Closed","Closed")</f>
        <v>Closed</v>
      </c>
    </row>
    <row r="173" spans="1:24" s="236" customFormat="1" ht="61.2" x14ac:dyDescent="0.7">
      <c r="A173" s="273">
        <v>173</v>
      </c>
      <c r="B173" s="274" t="s">
        <v>13802</v>
      </c>
      <c r="C173" s="275">
        <v>46160</v>
      </c>
      <c r="D173" s="275">
        <v>46160</v>
      </c>
      <c r="E173" s="276" t="s">
        <v>39</v>
      </c>
      <c r="F173" s="277" t="s">
        <v>11945</v>
      </c>
      <c r="G173" s="277" t="s">
        <v>13840</v>
      </c>
      <c r="H173" s="276" t="s">
        <v>1079</v>
      </c>
      <c r="I173" s="276" t="s">
        <v>7876</v>
      </c>
      <c r="J173" s="277" t="s">
        <v>1088</v>
      </c>
      <c r="K173" s="274" t="s">
        <v>14977</v>
      </c>
      <c r="L173" s="316" t="s">
        <v>1184</v>
      </c>
      <c r="M173" s="316" t="s">
        <v>1184</v>
      </c>
      <c r="N173" s="277"/>
      <c r="O173" s="276" t="s">
        <v>13917</v>
      </c>
      <c r="P173" s="276" t="s">
        <v>13917</v>
      </c>
      <c r="Q173" s="279"/>
      <c r="R173" s="273" t="s">
        <v>1088</v>
      </c>
      <c r="S173" s="273" t="s">
        <v>1089</v>
      </c>
      <c r="T173" s="277" t="str">
        <f t="shared" ca="1" si="2"/>
        <v>0 tahun, 4 bulan, 21 hari</v>
      </c>
      <c r="U173" s="273">
        <f ca="1">DATEDIF(C173,Summary!$A$1,"d")</f>
        <v>144</v>
      </c>
      <c r="V173" s="273" t="s">
        <v>13894</v>
      </c>
      <c r="W173" s="280" t="str" cm="1">
        <f t="array" aca="1" ref="W173" ca="1">_xlfn.IFS(U173&lt;=X173,X173,U173&lt;=X173*2,X173*2,U173&lt;=X173*3,X173*3,U173&gt;X173*3,"&gt;"&amp;X173*3)</f>
        <v>Closed</v>
      </c>
      <c r="X173" s="280" t="str" cm="1">
        <f t="array" ref="X173">_xlfn.IFS(M173="Level 1",7,M173="Level 2",14,M173="Level 3","30",M173="Info","Info",M173="Closed","Closed")</f>
        <v>Closed</v>
      </c>
    </row>
    <row r="174" spans="1:24" s="236" customFormat="1" ht="40.799999999999997" x14ac:dyDescent="0.7">
      <c r="A174" s="273">
        <v>174</v>
      </c>
      <c r="B174" s="274" t="s">
        <v>13803</v>
      </c>
      <c r="C174" s="275">
        <v>46162</v>
      </c>
      <c r="D174" s="275">
        <v>46141</v>
      </c>
      <c r="E174" s="276" t="s">
        <v>39</v>
      </c>
      <c r="F174" s="277" t="s">
        <v>13841</v>
      </c>
      <c r="G174" s="277" t="s">
        <v>13863</v>
      </c>
      <c r="H174" s="276" t="s">
        <v>5985</v>
      </c>
      <c r="I174" s="276" t="s">
        <v>5985</v>
      </c>
      <c r="J174" s="277" t="s">
        <v>12601</v>
      </c>
      <c r="K174" s="274" t="s">
        <v>14977</v>
      </c>
      <c r="L174" s="316" t="s">
        <v>1184</v>
      </c>
      <c r="M174" s="316" t="s">
        <v>1184</v>
      </c>
      <c r="N174" s="277"/>
      <c r="O174" s="276" t="s">
        <v>15203</v>
      </c>
      <c r="P174" s="276" t="s">
        <v>15349</v>
      </c>
      <c r="Q174" s="279"/>
      <c r="R174" s="273" t="s">
        <v>1080</v>
      </c>
      <c r="S174" s="273" t="s">
        <v>9788</v>
      </c>
      <c r="T174" s="277" t="str">
        <f t="shared" ca="1" si="2"/>
        <v>0 tahun, 4 bulan, 19 hari</v>
      </c>
      <c r="U174" s="273">
        <f ca="1">DATEDIF(C174,Summary!$A$1,"d")</f>
        <v>142</v>
      </c>
      <c r="V174" s="273" t="s">
        <v>13895</v>
      </c>
      <c r="W174" s="280" t="str" cm="1">
        <f t="array" aca="1" ref="W174" ca="1">_xlfn.IFS(U174&lt;=X174,X174,U174&lt;=X174*2,X174*2,U174&lt;=X174*3,X174*3,U174&gt;X174*3,"&gt;"&amp;X174*3)</f>
        <v>Closed</v>
      </c>
      <c r="X174" s="280" t="str" cm="1">
        <f t="array" ref="X174">_xlfn.IFS(M174="Level 1",7,M174="Level 2",14,M174="Level 3","30",M174="Info","Info",M174="Closed","Closed")</f>
        <v>Closed</v>
      </c>
    </row>
    <row r="175" spans="1:24" s="236" customFormat="1" ht="81.599999999999994" x14ac:dyDescent="0.7">
      <c r="A175" s="273">
        <v>175</v>
      </c>
      <c r="B175" s="274" t="s">
        <v>13804</v>
      </c>
      <c r="C175" s="275">
        <v>46162</v>
      </c>
      <c r="D175" s="275">
        <v>46160</v>
      </c>
      <c r="E175" s="276" t="s">
        <v>10388</v>
      </c>
      <c r="F175" s="277" t="s">
        <v>13842</v>
      </c>
      <c r="G175" s="277" t="s">
        <v>13864</v>
      </c>
      <c r="H175" s="276" t="s">
        <v>5508</v>
      </c>
      <c r="I175" s="276" t="s">
        <v>3191</v>
      </c>
      <c r="J175" s="277" t="s">
        <v>12614</v>
      </c>
      <c r="K175" s="274" t="s">
        <v>14978</v>
      </c>
      <c r="L175" s="312" t="s">
        <v>1308</v>
      </c>
      <c r="M175" s="312" t="s">
        <v>1308</v>
      </c>
      <c r="N175" s="277"/>
      <c r="O175" s="273"/>
      <c r="P175" s="273" t="s">
        <v>13266</v>
      </c>
      <c r="Q175" s="279"/>
      <c r="R175" s="273" t="s">
        <v>11545</v>
      </c>
      <c r="S175" s="273" t="s">
        <v>11722</v>
      </c>
      <c r="T175" s="277" t="str">
        <f t="shared" ca="1" si="2"/>
        <v>0 tahun, 4 bulan, 19 hari</v>
      </c>
      <c r="U175" s="273">
        <f ca="1">DATEDIF(C175,Summary!$A$1,"d")</f>
        <v>142</v>
      </c>
      <c r="V175" s="273" t="s">
        <v>13896</v>
      </c>
      <c r="W175" s="280" t="str" cm="1">
        <f t="array" aca="1" ref="W175" ca="1">_xlfn.IFS(U175&lt;=X175,X175,U175&lt;=X175*2,X175*2,U175&lt;=X175*3,X175*3,U175&gt;X175*3,"&gt;"&amp;X175*3)</f>
        <v>Info</v>
      </c>
      <c r="X175" s="280" t="str" cm="1">
        <f t="array" ref="X175">_xlfn.IFS(M175="Level 1",7,M175="Level 2",14,M175="Level 3","30",M175="Info","Info",M175="Closed","Closed")</f>
        <v>Info</v>
      </c>
    </row>
    <row r="176" spans="1:24" s="236" customFormat="1" ht="102" x14ac:dyDescent="0.7">
      <c r="A176" s="273">
        <v>176</v>
      </c>
      <c r="B176" s="274" t="s">
        <v>13805</v>
      </c>
      <c r="C176" s="275">
        <v>46163</v>
      </c>
      <c r="D176" s="275">
        <v>46162</v>
      </c>
      <c r="E176" s="276" t="s">
        <v>10388</v>
      </c>
      <c r="F176" s="277" t="s">
        <v>13843</v>
      </c>
      <c r="G176" s="277" t="s">
        <v>10796</v>
      </c>
      <c r="H176" s="276" t="s">
        <v>5508</v>
      </c>
      <c r="I176" s="276" t="s">
        <v>5990</v>
      </c>
      <c r="J176" s="277" t="s">
        <v>12614</v>
      </c>
      <c r="K176" s="274" t="s">
        <v>14978</v>
      </c>
      <c r="L176" s="312" t="s">
        <v>1308</v>
      </c>
      <c r="M176" s="312" t="s">
        <v>1308</v>
      </c>
      <c r="N176" s="277"/>
      <c r="O176" s="273"/>
      <c r="P176" s="273" t="s">
        <v>15350</v>
      </c>
      <c r="Q176" s="279"/>
      <c r="R176" s="273" t="s">
        <v>11545</v>
      </c>
      <c r="S176" s="273" t="s">
        <v>13350</v>
      </c>
      <c r="T176" s="277" t="str">
        <f t="shared" ca="1" si="2"/>
        <v>0 tahun, 4 bulan, 18 hari</v>
      </c>
      <c r="U176" s="273">
        <f ca="1">DATEDIF(C176,Summary!$A$1,"d")</f>
        <v>141</v>
      </c>
      <c r="V176" s="273" t="s">
        <v>13897</v>
      </c>
      <c r="W176" s="280" t="str" cm="1">
        <f t="array" aca="1" ref="W176" ca="1">_xlfn.IFS(U176&lt;=X176,X176,U176&lt;=X176*2,X176*2,U176&lt;=X176*3,X176*3,U176&gt;X176*3,"&gt;"&amp;X176*3)</f>
        <v>Info</v>
      </c>
      <c r="X176" s="280" t="str" cm="1">
        <f t="array" ref="X176">_xlfn.IFS(M176="Level 1",7,M176="Level 2",14,M176="Level 3","30",M176="Info","Info",M176="Closed","Closed")</f>
        <v>Info</v>
      </c>
    </row>
    <row r="177" spans="1:24" s="236" customFormat="1" ht="81.599999999999994" x14ac:dyDescent="0.7">
      <c r="A177" s="273">
        <v>177</v>
      </c>
      <c r="B177" s="274" t="s">
        <v>13806</v>
      </c>
      <c r="C177" s="275">
        <v>46163</v>
      </c>
      <c r="D177" s="275">
        <v>46162</v>
      </c>
      <c r="E177" s="276" t="s">
        <v>39</v>
      </c>
      <c r="F177" s="277" t="s">
        <v>13865</v>
      </c>
      <c r="G177" s="277" t="s">
        <v>13844</v>
      </c>
      <c r="H177" s="276" t="s">
        <v>5508</v>
      </c>
      <c r="I177" s="276" t="s">
        <v>5989</v>
      </c>
      <c r="J177" s="277" t="s">
        <v>12852</v>
      </c>
      <c r="K177" s="274" t="s">
        <v>14978</v>
      </c>
      <c r="L177" s="312" t="s">
        <v>1308</v>
      </c>
      <c r="M177" s="312" t="s">
        <v>1308</v>
      </c>
      <c r="N177" s="277"/>
      <c r="O177" s="273"/>
      <c r="P177" s="273"/>
      <c r="Q177" s="279"/>
      <c r="R177" s="273" t="s">
        <v>1080</v>
      </c>
      <c r="S177" s="273" t="s">
        <v>9788</v>
      </c>
      <c r="T177" s="277" t="str">
        <f t="shared" ca="1" si="2"/>
        <v>0 tahun, 4 bulan, 18 hari</v>
      </c>
      <c r="U177" s="273">
        <f ca="1">DATEDIF(C177,Summary!$A$1,"d")</f>
        <v>141</v>
      </c>
      <c r="V177" s="273" t="s">
        <v>13898</v>
      </c>
      <c r="W177" s="280" t="str" cm="1">
        <f t="array" aca="1" ref="W177" ca="1">_xlfn.IFS(U177&lt;=X177,X177,U177&lt;=X177*2,X177*2,U177&lt;=X177*3,X177*3,U177&gt;X177*3,"&gt;"&amp;X177*3)</f>
        <v>Info</v>
      </c>
      <c r="X177" s="280" t="str" cm="1">
        <f t="array" ref="X177">_xlfn.IFS(M177="Level 1",7,M177="Level 2",14,M177="Level 3","30",M177="Info","Info",M177="Closed","Closed")</f>
        <v>Info</v>
      </c>
    </row>
    <row r="178" spans="1:24" s="236" customFormat="1" ht="61.2" x14ac:dyDescent="0.7">
      <c r="A178" s="273">
        <v>178</v>
      </c>
      <c r="B178" s="274" t="s">
        <v>13807</v>
      </c>
      <c r="C178" s="275">
        <v>46164</v>
      </c>
      <c r="D178" s="275">
        <v>46161</v>
      </c>
      <c r="E178" s="276" t="s">
        <v>10388</v>
      </c>
      <c r="F178" s="277" t="s">
        <v>13845</v>
      </c>
      <c r="G178" s="277" t="s">
        <v>14006</v>
      </c>
      <c r="H178" s="276" t="s">
        <v>5508</v>
      </c>
      <c r="I178" s="276" t="s">
        <v>3191</v>
      </c>
      <c r="J178" s="277" t="s">
        <v>12614</v>
      </c>
      <c r="K178" s="274" t="s">
        <v>14977</v>
      </c>
      <c r="L178" s="315" t="s">
        <v>1305</v>
      </c>
      <c r="M178" s="315" t="s">
        <v>5814</v>
      </c>
      <c r="N178" s="277"/>
      <c r="O178" s="273"/>
      <c r="P178" s="273" t="s">
        <v>13250</v>
      </c>
      <c r="Q178" s="279"/>
      <c r="R178" s="273" t="s">
        <v>11545</v>
      </c>
      <c r="S178" s="273" t="s">
        <v>11722</v>
      </c>
      <c r="T178" s="277" t="str">
        <f t="shared" ca="1" si="2"/>
        <v>0 tahun, 4 bulan, 17 hari</v>
      </c>
      <c r="U178" s="273">
        <f ca="1">DATEDIF(C178,Summary!$A$1,"d")</f>
        <v>140</v>
      </c>
      <c r="V178" s="273" t="s">
        <v>13899</v>
      </c>
      <c r="W178" s="280" t="str" cm="1">
        <f t="array" aca="1" ref="W178" ca="1">_xlfn.IFS(U178&lt;=X178,X178,U178&lt;=X178*2,X178*2,U178&lt;=X178*3,X178*3,U178&gt;X178*3,"&gt;"&amp;X178*3)</f>
        <v>&gt;42</v>
      </c>
      <c r="X178" s="280" cm="1">
        <f t="array" ref="X178">_xlfn.IFS(M178="Level 1",7,M178="Level 2",14,M178="Level 3","30",M178="Info","Info",M178="Closed","Closed")</f>
        <v>14</v>
      </c>
    </row>
    <row r="179" spans="1:24" s="236" customFormat="1" ht="102" x14ac:dyDescent="0.7">
      <c r="A179" s="273">
        <v>179</v>
      </c>
      <c r="B179" s="274" t="s">
        <v>13808</v>
      </c>
      <c r="C179" s="275">
        <v>46167</v>
      </c>
      <c r="D179" s="275">
        <v>46112</v>
      </c>
      <c r="E179" s="276" t="s">
        <v>39</v>
      </c>
      <c r="F179" s="277" t="s">
        <v>13846</v>
      </c>
      <c r="G179" s="277" t="s">
        <v>13866</v>
      </c>
      <c r="H179" s="276" t="s">
        <v>5508</v>
      </c>
      <c r="I179" s="276" t="s">
        <v>5989</v>
      </c>
      <c r="J179" s="277" t="s">
        <v>9844</v>
      </c>
      <c r="K179" s="274" t="s">
        <v>14977</v>
      </c>
      <c r="L179" s="316" t="s">
        <v>1184</v>
      </c>
      <c r="M179" s="316" t="s">
        <v>1184</v>
      </c>
      <c r="N179" s="277"/>
      <c r="O179" s="276" t="s">
        <v>13946</v>
      </c>
      <c r="P179" s="276" t="s">
        <v>13946</v>
      </c>
      <c r="Q179" s="279"/>
      <c r="R179" s="273" t="s">
        <v>10720</v>
      </c>
      <c r="S179" s="273" t="s">
        <v>1071</v>
      </c>
      <c r="T179" s="277" t="str">
        <f t="shared" ca="1" si="2"/>
        <v>0 tahun, 4 bulan, 14 hari</v>
      </c>
      <c r="U179" s="273">
        <f ca="1">DATEDIF(C179,Summary!$A$1,"d")</f>
        <v>137</v>
      </c>
      <c r="V179" s="273" t="s">
        <v>13900</v>
      </c>
      <c r="W179" s="280" t="str" cm="1">
        <f t="array" aca="1" ref="W179" ca="1">_xlfn.IFS(U179&lt;=X179,X179,U179&lt;=X179*2,X179*2,U179&lt;=X179*3,X179*3,U179&gt;X179*3,"&gt;"&amp;X179*3)</f>
        <v>Closed</v>
      </c>
      <c r="X179" s="280" t="str" cm="1">
        <f t="array" ref="X179">_xlfn.IFS(M179="Level 1",7,M179="Level 2",14,M179="Level 3","30",M179="Info","Info",M179="Closed","Closed")</f>
        <v>Closed</v>
      </c>
    </row>
    <row r="180" spans="1:24" s="236" customFormat="1" ht="61.2" x14ac:dyDescent="0.7">
      <c r="A180" s="273">
        <v>180</v>
      </c>
      <c r="B180" s="274" t="s">
        <v>14008</v>
      </c>
      <c r="C180" s="275">
        <v>46170</v>
      </c>
      <c r="D180" s="275">
        <v>46170</v>
      </c>
      <c r="E180" s="276" t="s">
        <v>10388</v>
      </c>
      <c r="F180" s="277" t="s">
        <v>14027</v>
      </c>
      <c r="G180" s="277" t="s">
        <v>10796</v>
      </c>
      <c r="H180" s="276" t="s">
        <v>5508</v>
      </c>
      <c r="I180" s="276" t="s">
        <v>5990</v>
      </c>
      <c r="J180" s="277" t="s">
        <v>12614</v>
      </c>
      <c r="K180" s="274" t="s">
        <v>14978</v>
      </c>
      <c r="L180" s="312" t="s">
        <v>1308</v>
      </c>
      <c r="M180" s="312" t="s">
        <v>1308</v>
      </c>
      <c r="N180" s="277"/>
      <c r="O180" s="273"/>
      <c r="P180" s="273" t="s">
        <v>13927</v>
      </c>
      <c r="Q180" s="279"/>
      <c r="R180" s="273" t="s">
        <v>11545</v>
      </c>
      <c r="S180" s="273" t="s">
        <v>13350</v>
      </c>
      <c r="T180" s="277" t="str">
        <f t="shared" ca="1" si="2"/>
        <v>0 tahun, 4 bulan, 11 hari</v>
      </c>
      <c r="U180" s="273">
        <f ca="1">DATEDIF(C180,Summary!$A$1,"d")</f>
        <v>134</v>
      </c>
      <c r="V180" s="273" t="s">
        <v>14062</v>
      </c>
      <c r="W180" s="280" t="str" cm="1">
        <f t="array" aca="1" ref="W180" ca="1">_xlfn.IFS(U180&lt;=X180,X180,U180&lt;=X180*2,X180*2,U180&lt;=X180*3,X180*3,U180&gt;X180*3,"&gt;"&amp;X180*3)</f>
        <v>Info</v>
      </c>
      <c r="X180" s="280" t="str" cm="1">
        <f t="array" ref="X180">_xlfn.IFS(M180="Level 1",7,M180="Level 2",14,M180="Level 3","30",M180="Info","Info",M180="Closed","Closed")</f>
        <v>Info</v>
      </c>
    </row>
    <row r="181" spans="1:24" s="236" customFormat="1" ht="81.599999999999994" x14ac:dyDescent="0.7">
      <c r="A181" s="273">
        <v>181</v>
      </c>
      <c r="B181" s="274" t="s">
        <v>14009</v>
      </c>
      <c r="C181" s="275">
        <v>46171</v>
      </c>
      <c r="D181" s="275">
        <v>46162</v>
      </c>
      <c r="E181" s="276" t="s">
        <v>39</v>
      </c>
      <c r="F181" s="277" t="s">
        <v>14028</v>
      </c>
      <c r="G181" s="277" t="s">
        <v>14056</v>
      </c>
      <c r="H181" s="276" t="s">
        <v>5508</v>
      </c>
      <c r="I181" s="276" t="s">
        <v>5989</v>
      </c>
      <c r="J181" s="277" t="s">
        <v>3188</v>
      </c>
      <c r="K181" s="274" t="s">
        <v>14977</v>
      </c>
      <c r="L181" s="315" t="s">
        <v>1305</v>
      </c>
      <c r="M181" s="315" t="s">
        <v>5814</v>
      </c>
      <c r="N181" s="277"/>
      <c r="O181" s="273"/>
      <c r="P181" s="273"/>
      <c r="Q181" s="279"/>
      <c r="R181" s="273" t="s">
        <v>1170</v>
      </c>
      <c r="S181" s="273" t="s">
        <v>13443</v>
      </c>
      <c r="T181" s="277" t="str">
        <f t="shared" ca="1" si="2"/>
        <v>0 tahun, 4 bulan, 10 hari</v>
      </c>
      <c r="U181" s="273">
        <f ca="1">DATEDIF(C181,Summary!$A$1,"d")</f>
        <v>133</v>
      </c>
      <c r="V181" s="273" t="s">
        <v>14063</v>
      </c>
      <c r="W181" s="280" t="str" cm="1">
        <f t="array" aca="1" ref="W181" ca="1">_xlfn.IFS(U181&lt;=X181,X181,U181&lt;=X181*2,X181*2,U181&lt;=X181*3,X181*3,U181&gt;X181*3,"&gt;"&amp;X181*3)</f>
        <v>&gt;42</v>
      </c>
      <c r="X181" s="280" cm="1">
        <f t="array" ref="X181">_xlfn.IFS(M181="Level 1",7,M181="Level 2",14,M181="Level 3","30",M181="Info","Info",M181="Closed","Closed")</f>
        <v>14</v>
      </c>
    </row>
    <row r="182" spans="1:24" s="236" customFormat="1" ht="61.2" x14ac:dyDescent="0.7">
      <c r="A182" s="273">
        <v>182</v>
      </c>
      <c r="B182" s="274" t="s">
        <v>14010</v>
      </c>
      <c r="C182" s="275">
        <v>46172</v>
      </c>
      <c r="D182" s="275">
        <v>46171</v>
      </c>
      <c r="E182" s="276" t="s">
        <v>10388</v>
      </c>
      <c r="F182" s="277" t="s">
        <v>14029</v>
      </c>
      <c r="G182" s="277" t="s">
        <v>14030</v>
      </c>
      <c r="H182" s="276" t="s">
        <v>5508</v>
      </c>
      <c r="I182" s="276" t="s">
        <v>5508</v>
      </c>
      <c r="J182" s="277" t="s">
        <v>12603</v>
      </c>
      <c r="K182" s="274" t="s">
        <v>14978</v>
      </c>
      <c r="L182" s="312" t="s">
        <v>1308</v>
      </c>
      <c r="M182" s="312" t="s">
        <v>1308</v>
      </c>
      <c r="N182" s="277"/>
      <c r="O182" s="273"/>
      <c r="P182" s="273"/>
      <c r="Q182" s="279"/>
      <c r="R182" s="273" t="s">
        <v>1080</v>
      </c>
      <c r="S182" s="273" t="s">
        <v>9788</v>
      </c>
      <c r="T182" s="277" t="str">
        <f t="shared" ca="1" si="2"/>
        <v>0 tahun, 4 bulan, 9 hari</v>
      </c>
      <c r="U182" s="273">
        <f ca="1">DATEDIF(C182,Summary!$A$1,"d")</f>
        <v>132</v>
      </c>
      <c r="V182" s="273" t="s">
        <v>14064</v>
      </c>
      <c r="W182" s="280" t="str" cm="1">
        <f t="array" aca="1" ref="W182" ca="1">_xlfn.IFS(U182&lt;=X182,X182,U182&lt;=X182*2,X182*2,U182&lt;=X182*3,X182*3,U182&gt;X182*3,"&gt;"&amp;X182*3)</f>
        <v>Info</v>
      </c>
      <c r="X182" s="280" t="str" cm="1">
        <f t="array" ref="X182">_xlfn.IFS(M182="Level 1",7,M182="Level 2",14,M182="Level 3","30",M182="Info","Info",M182="Closed","Closed")</f>
        <v>Info</v>
      </c>
    </row>
    <row r="183" spans="1:24" s="236" customFormat="1" ht="81.599999999999994" x14ac:dyDescent="0.7">
      <c r="A183" s="273">
        <v>183</v>
      </c>
      <c r="B183" s="274" t="s">
        <v>14011</v>
      </c>
      <c r="C183" s="275">
        <v>46174</v>
      </c>
      <c r="D183" s="275">
        <v>46171</v>
      </c>
      <c r="E183" s="276" t="s">
        <v>10388</v>
      </c>
      <c r="F183" s="277" t="s">
        <v>14031</v>
      </c>
      <c r="G183" s="277" t="s">
        <v>10796</v>
      </c>
      <c r="H183" s="276" t="s">
        <v>5508</v>
      </c>
      <c r="I183" s="276" t="s">
        <v>7640</v>
      </c>
      <c r="J183" s="277" t="s">
        <v>12614</v>
      </c>
      <c r="K183" s="274" t="s">
        <v>14978</v>
      </c>
      <c r="L183" s="312" t="s">
        <v>1308</v>
      </c>
      <c r="M183" s="312" t="s">
        <v>1308</v>
      </c>
      <c r="N183" s="277"/>
      <c r="O183" s="273"/>
      <c r="P183" s="273" t="s">
        <v>13939</v>
      </c>
      <c r="Q183" s="279"/>
      <c r="R183" s="273" t="s">
        <v>11545</v>
      </c>
      <c r="S183" s="273" t="s">
        <v>8067</v>
      </c>
      <c r="T183" s="277" t="str">
        <f t="shared" ca="1" si="2"/>
        <v>0 tahun, 4 bulan, 8 hari</v>
      </c>
      <c r="U183" s="273">
        <f ca="1">DATEDIF(C183,Summary!$A$1,"d")</f>
        <v>130</v>
      </c>
      <c r="V183" s="273" t="s">
        <v>14065</v>
      </c>
      <c r="W183" s="280" t="str" cm="1">
        <f t="array" aca="1" ref="W183" ca="1">_xlfn.IFS(U183&lt;=X183,X183,U183&lt;=X183*2,X183*2,U183&lt;=X183*3,X183*3,U183&gt;X183*3,"&gt;"&amp;X183*3)</f>
        <v>Info</v>
      </c>
      <c r="X183" s="280" t="str" cm="1">
        <f t="array" ref="X183">_xlfn.IFS(M183="Level 1",7,M183="Level 2",14,M183="Level 3","30",M183="Info","Info",M183="Closed","Closed")</f>
        <v>Info</v>
      </c>
    </row>
    <row r="184" spans="1:24" s="236" customFormat="1" ht="81.599999999999994" x14ac:dyDescent="0.7">
      <c r="A184" s="273">
        <v>184</v>
      </c>
      <c r="B184" s="274" t="s">
        <v>14012</v>
      </c>
      <c r="C184" s="275">
        <v>46175</v>
      </c>
      <c r="D184" s="275">
        <v>46153</v>
      </c>
      <c r="E184" s="276" t="s">
        <v>39</v>
      </c>
      <c r="F184" s="277" t="s">
        <v>14032</v>
      </c>
      <c r="G184" s="277" t="s">
        <v>14057</v>
      </c>
      <c r="H184" s="276" t="s">
        <v>5508</v>
      </c>
      <c r="I184" s="276" t="s">
        <v>5989</v>
      </c>
      <c r="J184" s="277" t="s">
        <v>12613</v>
      </c>
      <c r="K184" s="274" t="s">
        <v>14977</v>
      </c>
      <c r="L184" s="315" t="s">
        <v>1305</v>
      </c>
      <c r="M184" s="315" t="s">
        <v>5814</v>
      </c>
      <c r="N184" s="277"/>
      <c r="O184" s="273"/>
      <c r="P184" s="273"/>
      <c r="Q184" s="279"/>
      <c r="R184" s="273" t="s">
        <v>1175</v>
      </c>
      <c r="S184" s="273" t="s">
        <v>7484</v>
      </c>
      <c r="T184" s="277" t="str">
        <f t="shared" ca="1" si="2"/>
        <v>0 tahun, 4 bulan, 7 hari</v>
      </c>
      <c r="U184" s="273">
        <f ca="1">DATEDIF(C184,Summary!$A$1,"d")</f>
        <v>129</v>
      </c>
      <c r="V184" s="273" t="s">
        <v>14066</v>
      </c>
      <c r="W184" s="280" t="str" cm="1">
        <f t="array" aca="1" ref="W184" ca="1">_xlfn.IFS(U184&lt;=X184,X184,U184&lt;=X184*2,X184*2,U184&lt;=X184*3,X184*3,U184&gt;X184*3,"&gt;"&amp;X184*3)</f>
        <v>&gt;42</v>
      </c>
      <c r="X184" s="280" cm="1">
        <f t="array" ref="X184">_xlfn.IFS(M184="Level 1",7,M184="Level 2",14,M184="Level 3","30",M184="Info","Info",M184="Closed","Closed")</f>
        <v>14</v>
      </c>
    </row>
    <row r="185" spans="1:24" s="236" customFormat="1" ht="81.599999999999994" x14ac:dyDescent="0.7">
      <c r="A185" s="273">
        <v>185</v>
      </c>
      <c r="B185" s="274" t="s">
        <v>14013</v>
      </c>
      <c r="C185" s="275">
        <v>46175</v>
      </c>
      <c r="D185" s="275">
        <v>46153</v>
      </c>
      <c r="E185" s="276" t="s">
        <v>39</v>
      </c>
      <c r="F185" s="277" t="s">
        <v>14033</v>
      </c>
      <c r="G185" s="277" t="s">
        <v>14034</v>
      </c>
      <c r="H185" s="276" t="s">
        <v>5508</v>
      </c>
      <c r="I185" s="276" t="s">
        <v>5989</v>
      </c>
      <c r="J185" s="277" t="s">
        <v>12613</v>
      </c>
      <c r="K185" s="274" t="s">
        <v>14977</v>
      </c>
      <c r="L185" s="315" t="s">
        <v>1305</v>
      </c>
      <c r="M185" s="315" t="s">
        <v>5814</v>
      </c>
      <c r="N185" s="277"/>
      <c r="O185" s="273"/>
      <c r="P185" s="273"/>
      <c r="Q185" s="279"/>
      <c r="R185" s="273" t="s">
        <v>1175</v>
      </c>
      <c r="S185" s="273" t="s">
        <v>7484</v>
      </c>
      <c r="T185" s="277" t="str">
        <f t="shared" ca="1" si="2"/>
        <v>0 tahun, 4 bulan, 7 hari</v>
      </c>
      <c r="U185" s="273">
        <f ca="1">DATEDIF(C185,Summary!$A$1,"d")</f>
        <v>129</v>
      </c>
      <c r="V185" s="273" t="s">
        <v>14067</v>
      </c>
      <c r="W185" s="280" t="str" cm="1">
        <f t="array" aca="1" ref="W185" ca="1">_xlfn.IFS(U185&lt;=X185,X185,U185&lt;=X185*2,X185*2,U185&lt;=X185*3,X185*3,U185&gt;X185*3,"&gt;"&amp;X185*3)</f>
        <v>&gt;42</v>
      </c>
      <c r="X185" s="280" cm="1">
        <f t="array" ref="X185">_xlfn.IFS(M185="Level 1",7,M185="Level 2",14,M185="Level 3","30",M185="Info","Info",M185="Closed","Closed")</f>
        <v>14</v>
      </c>
    </row>
    <row r="186" spans="1:24" s="236" customFormat="1" ht="61.2" x14ac:dyDescent="0.7">
      <c r="A186" s="273">
        <v>186</v>
      </c>
      <c r="B186" s="274" t="s">
        <v>14014</v>
      </c>
      <c r="C186" s="275">
        <v>46175</v>
      </c>
      <c r="D186" s="275">
        <v>46167</v>
      </c>
      <c r="E186" s="276" t="s">
        <v>10388</v>
      </c>
      <c r="F186" s="277" t="s">
        <v>14060</v>
      </c>
      <c r="G186" s="277" t="s">
        <v>14058</v>
      </c>
      <c r="H186" s="276" t="s">
        <v>5508</v>
      </c>
      <c r="I186" s="276" t="s">
        <v>8242</v>
      </c>
      <c r="J186" s="277" t="s">
        <v>12612</v>
      </c>
      <c r="K186" s="274" t="s">
        <v>14978</v>
      </c>
      <c r="L186" s="312" t="s">
        <v>1308</v>
      </c>
      <c r="M186" s="312" t="s">
        <v>1308</v>
      </c>
      <c r="N186" s="277"/>
      <c r="O186" s="273"/>
      <c r="P186" s="273" t="s">
        <v>13039</v>
      </c>
      <c r="Q186" s="279"/>
      <c r="R186" s="273" t="s">
        <v>10661</v>
      </c>
      <c r="S186" s="273" t="s">
        <v>10891</v>
      </c>
      <c r="T186" s="277" t="str">
        <f t="shared" ca="1" si="2"/>
        <v>0 tahun, 4 bulan, 7 hari</v>
      </c>
      <c r="U186" s="273">
        <f ca="1">DATEDIF(C186,Summary!$A$1,"d")</f>
        <v>129</v>
      </c>
      <c r="V186" s="273" t="s">
        <v>14068</v>
      </c>
      <c r="W186" s="280" t="str" cm="1">
        <f t="array" aca="1" ref="W186" ca="1">_xlfn.IFS(U186&lt;=X186,X186,U186&lt;=X186*2,X186*2,U186&lt;=X186*3,X186*3,U186&gt;X186*3,"&gt;"&amp;X186*3)</f>
        <v>Info</v>
      </c>
      <c r="X186" s="280" t="str" cm="1">
        <f t="array" ref="X186">_xlfn.IFS(M186="Level 1",7,M186="Level 2",14,M186="Level 3","30",M186="Info","Info",M186="Closed","Closed")</f>
        <v>Info</v>
      </c>
    </row>
    <row r="187" spans="1:24" s="236" customFormat="1" ht="40.799999999999997" x14ac:dyDescent="0.7">
      <c r="A187" s="273">
        <v>187</v>
      </c>
      <c r="B187" s="274" t="s">
        <v>14015</v>
      </c>
      <c r="C187" s="275">
        <v>46175</v>
      </c>
      <c r="D187" s="275">
        <v>46163</v>
      </c>
      <c r="E187" s="276" t="s">
        <v>39</v>
      </c>
      <c r="F187" s="277" t="s">
        <v>14059</v>
      </c>
      <c r="G187" s="277" t="s">
        <v>14035</v>
      </c>
      <c r="H187" s="276" t="s">
        <v>5508</v>
      </c>
      <c r="I187" s="276" t="s">
        <v>5989</v>
      </c>
      <c r="J187" s="277" t="s">
        <v>12614</v>
      </c>
      <c r="K187" s="274" t="s">
        <v>14977</v>
      </c>
      <c r="L187" s="316" t="s">
        <v>1184</v>
      </c>
      <c r="M187" s="316" t="s">
        <v>1184</v>
      </c>
      <c r="N187" s="277"/>
      <c r="O187" s="273" t="s">
        <v>13946</v>
      </c>
      <c r="P187" s="273" t="s">
        <v>13946</v>
      </c>
      <c r="Q187" s="279"/>
      <c r="R187" s="273" t="s">
        <v>10720</v>
      </c>
      <c r="S187" s="273" t="s">
        <v>1071</v>
      </c>
      <c r="T187" s="277" t="str">
        <f t="shared" ca="1" si="2"/>
        <v>0 tahun, 4 bulan, 7 hari</v>
      </c>
      <c r="U187" s="273">
        <f ca="1">DATEDIF(C187,Summary!$A$1,"d")</f>
        <v>129</v>
      </c>
      <c r="V187" s="273" t="s">
        <v>14069</v>
      </c>
      <c r="W187" s="280" t="str" cm="1">
        <f t="array" aca="1" ref="W187" ca="1">_xlfn.IFS(U187&lt;=X187,X187,U187&lt;=X187*2,X187*2,U187&lt;=X187*3,X187*3,U187&gt;X187*3,"&gt;"&amp;X187*3)</f>
        <v>Closed</v>
      </c>
      <c r="X187" s="280" t="str" cm="1">
        <f t="array" ref="X187">_xlfn.IFS(M187="Level 1",7,M187="Level 2",14,M187="Level 3","30",M187="Info","Info",M187="Closed","Closed")</f>
        <v>Closed</v>
      </c>
    </row>
    <row r="188" spans="1:24" s="236" customFormat="1" ht="81.599999999999994" x14ac:dyDescent="0.7">
      <c r="A188" s="273">
        <v>188</v>
      </c>
      <c r="B188" s="274" t="s">
        <v>14016</v>
      </c>
      <c r="C188" s="275">
        <v>46175</v>
      </c>
      <c r="D188" s="275">
        <v>46163</v>
      </c>
      <c r="E188" s="276" t="s">
        <v>39</v>
      </c>
      <c r="F188" s="277" t="s">
        <v>14036</v>
      </c>
      <c r="G188" s="277" t="s">
        <v>14037</v>
      </c>
      <c r="H188" s="276" t="s">
        <v>5508</v>
      </c>
      <c r="I188" s="276" t="s">
        <v>5989</v>
      </c>
      <c r="J188" s="277" t="s">
        <v>12614</v>
      </c>
      <c r="K188" s="274" t="s">
        <v>14978</v>
      </c>
      <c r="L188" s="312" t="s">
        <v>1308</v>
      </c>
      <c r="M188" s="312" t="s">
        <v>1308</v>
      </c>
      <c r="N188" s="277"/>
      <c r="O188" s="273"/>
      <c r="P188" s="273" t="s">
        <v>15351</v>
      </c>
      <c r="Q188" s="279"/>
      <c r="R188" s="273" t="s">
        <v>1080</v>
      </c>
      <c r="S188" s="273" t="s">
        <v>9788</v>
      </c>
      <c r="T188" s="277" t="str">
        <f t="shared" ca="1" si="2"/>
        <v>0 tahun, 4 bulan, 7 hari</v>
      </c>
      <c r="U188" s="273">
        <f ca="1">DATEDIF(C188,Summary!$A$1,"d")</f>
        <v>129</v>
      </c>
      <c r="V188" s="273" t="s">
        <v>14070</v>
      </c>
      <c r="W188" s="280" t="str" cm="1">
        <f t="array" aca="1" ref="W188" ca="1">_xlfn.IFS(U188&lt;=X188,X188,U188&lt;=X188*2,X188*2,U188&lt;=X188*3,X188*3,U188&gt;X188*3,"&gt;"&amp;X188*3)</f>
        <v>Info</v>
      </c>
      <c r="X188" s="280" t="str" cm="1">
        <f t="array" ref="X188">_xlfn.IFS(M188="Level 1",7,M188="Level 2",14,M188="Level 3","30",M188="Info","Info",M188="Closed","Closed")</f>
        <v>Info</v>
      </c>
    </row>
    <row r="189" spans="1:24" s="236" customFormat="1" ht="61.2" x14ac:dyDescent="0.7">
      <c r="A189" s="273">
        <v>189</v>
      </c>
      <c r="B189" s="274" t="s">
        <v>14017</v>
      </c>
      <c r="C189" s="275">
        <v>46175</v>
      </c>
      <c r="D189" s="275">
        <v>46161</v>
      </c>
      <c r="E189" s="276" t="s">
        <v>39</v>
      </c>
      <c r="F189" s="277" t="s">
        <v>14038</v>
      </c>
      <c r="G189" s="277" t="s">
        <v>14039</v>
      </c>
      <c r="H189" s="276" t="s">
        <v>1079</v>
      </c>
      <c r="I189" s="276" t="s">
        <v>3199</v>
      </c>
      <c r="J189" s="277" t="s">
        <v>1088</v>
      </c>
      <c r="K189" s="274" t="s">
        <v>14977</v>
      </c>
      <c r="L189" s="316" t="s">
        <v>1184</v>
      </c>
      <c r="M189" s="316" t="s">
        <v>1184</v>
      </c>
      <c r="N189" s="277"/>
      <c r="O189" s="273" t="s">
        <v>15145</v>
      </c>
      <c r="P189" s="273" t="s">
        <v>15145</v>
      </c>
      <c r="Q189" s="279"/>
      <c r="R189" s="273" t="s">
        <v>1088</v>
      </c>
      <c r="S189" s="273" t="s">
        <v>13852</v>
      </c>
      <c r="T189" s="277" t="str">
        <f t="shared" ca="1" si="2"/>
        <v>0 tahun, 4 bulan, 7 hari</v>
      </c>
      <c r="U189" s="273">
        <f ca="1">DATEDIF(C189,Summary!$A$1,"d")</f>
        <v>129</v>
      </c>
      <c r="V189" s="273" t="s">
        <v>14071</v>
      </c>
      <c r="W189" s="280" t="str" cm="1">
        <f t="array" aca="1" ref="W189" ca="1">_xlfn.IFS(U189&lt;=X189,X189,U189&lt;=X189*2,X189*2,U189&lt;=X189*3,X189*3,U189&gt;X189*3,"&gt;"&amp;X189*3)</f>
        <v>Closed</v>
      </c>
      <c r="X189" s="280" t="str" cm="1">
        <f t="array" ref="X189">_xlfn.IFS(M189="Level 1",7,M189="Level 2",14,M189="Level 3","30",M189="Info","Info",M189="Closed","Closed")</f>
        <v>Closed</v>
      </c>
    </row>
    <row r="190" spans="1:24" s="236" customFormat="1" ht="81.599999999999994" x14ac:dyDescent="0.7">
      <c r="A190" s="273">
        <v>190</v>
      </c>
      <c r="B190" s="274" t="s">
        <v>14018</v>
      </c>
      <c r="C190" s="275">
        <v>46175</v>
      </c>
      <c r="D190" s="275">
        <v>46161</v>
      </c>
      <c r="E190" s="276" t="s">
        <v>39</v>
      </c>
      <c r="F190" s="277" t="s">
        <v>14040</v>
      </c>
      <c r="G190" s="277" t="s">
        <v>14041</v>
      </c>
      <c r="H190" s="276" t="s">
        <v>5508</v>
      </c>
      <c r="I190" s="276" t="s">
        <v>5989</v>
      </c>
      <c r="J190" s="277" t="s">
        <v>12613</v>
      </c>
      <c r="K190" s="274" t="s">
        <v>14977</v>
      </c>
      <c r="L190" s="315" t="s">
        <v>1305</v>
      </c>
      <c r="M190" s="315" t="s">
        <v>5814</v>
      </c>
      <c r="N190" s="277"/>
      <c r="O190" s="273"/>
      <c r="P190" s="273"/>
      <c r="Q190" s="279"/>
      <c r="R190" s="273" t="s">
        <v>1175</v>
      </c>
      <c r="S190" s="273" t="s">
        <v>7484</v>
      </c>
      <c r="T190" s="277" t="str">
        <f t="shared" ca="1" si="2"/>
        <v>0 tahun, 4 bulan, 7 hari</v>
      </c>
      <c r="U190" s="273">
        <f ca="1">DATEDIF(C190,Summary!$A$1,"d")</f>
        <v>129</v>
      </c>
      <c r="V190" s="273" t="s">
        <v>14072</v>
      </c>
      <c r="W190" s="280" t="str" cm="1">
        <f t="array" aca="1" ref="W190" ca="1">_xlfn.IFS(U190&lt;=X190,X190,U190&lt;=X190*2,X190*2,U190&lt;=X190*3,X190*3,U190&gt;X190*3,"&gt;"&amp;X190*3)</f>
        <v>&gt;42</v>
      </c>
      <c r="X190" s="280" cm="1">
        <f t="array" ref="X190">_xlfn.IFS(M190="Level 1",7,M190="Level 2",14,M190="Level 3","30",M190="Info","Info",M190="Closed","Closed")</f>
        <v>14</v>
      </c>
    </row>
    <row r="191" spans="1:24" s="236" customFormat="1" ht="81.599999999999994" x14ac:dyDescent="0.7">
      <c r="A191" s="273">
        <v>191</v>
      </c>
      <c r="B191" s="274" t="s">
        <v>14019</v>
      </c>
      <c r="C191" s="275">
        <v>46175</v>
      </c>
      <c r="D191" s="275">
        <v>46162</v>
      </c>
      <c r="E191" s="276" t="s">
        <v>39</v>
      </c>
      <c r="F191" s="277" t="s">
        <v>14061</v>
      </c>
      <c r="G191" s="277" t="s">
        <v>14042</v>
      </c>
      <c r="H191" s="276" t="s">
        <v>5508</v>
      </c>
      <c r="I191" s="276" t="s">
        <v>5989</v>
      </c>
      <c r="J191" s="277" t="s">
        <v>12614</v>
      </c>
      <c r="K191" s="274" t="s">
        <v>14978</v>
      </c>
      <c r="L191" s="312" t="s">
        <v>1308</v>
      </c>
      <c r="M191" s="312" t="s">
        <v>1308</v>
      </c>
      <c r="N191" s="277"/>
      <c r="O191" s="273"/>
      <c r="P191" s="273" t="s">
        <v>13204</v>
      </c>
      <c r="Q191" s="279"/>
      <c r="R191" s="273" t="s">
        <v>11545</v>
      </c>
      <c r="S191" s="273" t="s">
        <v>10488</v>
      </c>
      <c r="T191" s="277" t="str">
        <f t="shared" ca="1" si="2"/>
        <v>0 tahun, 4 bulan, 7 hari</v>
      </c>
      <c r="U191" s="273">
        <f ca="1">DATEDIF(C191,Summary!$A$1,"d")</f>
        <v>129</v>
      </c>
      <c r="V191" s="273" t="s">
        <v>14073</v>
      </c>
      <c r="W191" s="280" t="str" cm="1">
        <f t="array" aca="1" ref="W191" ca="1">_xlfn.IFS(U191&lt;=X191,X191,U191&lt;=X191*2,X191*2,U191&lt;=X191*3,X191*3,U191&gt;X191*3,"&gt;"&amp;X191*3)</f>
        <v>Info</v>
      </c>
      <c r="X191" s="280" t="str" cm="1">
        <f t="array" ref="X191">_xlfn.IFS(M191="Level 1",7,M191="Level 2",14,M191="Level 3","30",M191="Info","Info",M191="Closed","Closed")</f>
        <v>Info</v>
      </c>
    </row>
    <row r="192" spans="1:24" s="236" customFormat="1" ht="61.2" x14ac:dyDescent="0.7">
      <c r="A192" s="273">
        <v>192</v>
      </c>
      <c r="B192" s="274" t="s">
        <v>14020</v>
      </c>
      <c r="C192" s="275">
        <v>46175</v>
      </c>
      <c r="D192" s="275">
        <v>46149</v>
      </c>
      <c r="E192" s="276" t="s">
        <v>39</v>
      </c>
      <c r="F192" s="277" t="s">
        <v>14043</v>
      </c>
      <c r="G192" s="277" t="s">
        <v>14044</v>
      </c>
      <c r="H192" s="276" t="s">
        <v>1079</v>
      </c>
      <c r="I192" s="276" t="s">
        <v>7397</v>
      </c>
      <c r="J192" s="277" t="s">
        <v>12608</v>
      </c>
      <c r="K192" s="274" t="s">
        <v>14977</v>
      </c>
      <c r="L192" s="316" t="s">
        <v>1184</v>
      </c>
      <c r="M192" s="316" t="s">
        <v>1184</v>
      </c>
      <c r="N192" s="277"/>
      <c r="O192" s="273" t="s">
        <v>15146</v>
      </c>
      <c r="P192" s="273" t="s">
        <v>15146</v>
      </c>
      <c r="Q192" s="279"/>
      <c r="R192" s="273" t="s">
        <v>1079</v>
      </c>
      <c r="S192" s="273" t="s">
        <v>5498</v>
      </c>
      <c r="T192" s="277" t="str">
        <f t="shared" ca="1" si="2"/>
        <v>0 tahun, 4 bulan, 7 hari</v>
      </c>
      <c r="U192" s="273">
        <f ca="1">DATEDIF(C192,Summary!$A$1,"d")</f>
        <v>129</v>
      </c>
      <c r="V192" s="273" t="s">
        <v>14074</v>
      </c>
      <c r="W192" s="280" t="str" cm="1">
        <f t="array" aca="1" ref="W192" ca="1">_xlfn.IFS(U192&lt;=X192,X192,U192&lt;=X192*2,X192*2,U192&lt;=X192*3,X192*3,U192&gt;X192*3,"&gt;"&amp;X192*3)</f>
        <v>Closed</v>
      </c>
      <c r="X192" s="280" t="str" cm="1">
        <f t="array" ref="X192">_xlfn.IFS(M192="Level 1",7,M192="Level 2",14,M192="Level 3","30",M192="Info","Info",M192="Closed","Closed")</f>
        <v>Closed</v>
      </c>
    </row>
    <row r="193" spans="1:24" s="236" customFormat="1" ht="61.2" x14ac:dyDescent="0.7">
      <c r="A193" s="273">
        <v>193</v>
      </c>
      <c r="B193" s="274" t="s">
        <v>14021</v>
      </c>
      <c r="C193" s="275">
        <v>46175</v>
      </c>
      <c r="D193" s="275">
        <v>46168</v>
      </c>
      <c r="E193" s="276" t="s">
        <v>39</v>
      </c>
      <c r="F193" s="277" t="s">
        <v>14045</v>
      </c>
      <c r="G193" s="277" t="s">
        <v>14046</v>
      </c>
      <c r="H193" s="276" t="s">
        <v>5508</v>
      </c>
      <c r="I193" s="276" t="s">
        <v>5508</v>
      </c>
      <c r="J193" s="277" t="s">
        <v>12601</v>
      </c>
      <c r="K193" s="274" t="s">
        <v>14977</v>
      </c>
      <c r="L193" s="316" t="s">
        <v>1184</v>
      </c>
      <c r="M193" s="316" t="s">
        <v>1184</v>
      </c>
      <c r="N193" s="277"/>
      <c r="O193" s="273" t="s">
        <v>15142</v>
      </c>
      <c r="P193" s="273" t="s">
        <v>15142</v>
      </c>
      <c r="Q193" s="279"/>
      <c r="R193" s="273" t="s">
        <v>1080</v>
      </c>
      <c r="S193" s="273" t="s">
        <v>9788</v>
      </c>
      <c r="T193" s="277" t="str">
        <f t="shared" ref="T193:T255" ca="1" si="3">DATEDIF(C193,$Z$1,"Y")&amp;" tahun, "&amp;DATEDIF(C193,$Z$1,"YM")&amp;" bulan, "&amp;DATEDIF(C193,$Z$1,"MD")&amp;" hari"</f>
        <v>0 tahun, 4 bulan, 7 hari</v>
      </c>
      <c r="U193" s="273">
        <f ca="1">DATEDIF(C193,Summary!$A$1,"d")</f>
        <v>129</v>
      </c>
      <c r="V193" s="273" t="s">
        <v>14075</v>
      </c>
      <c r="W193" s="280" t="str" cm="1">
        <f t="array" aca="1" ref="W193" ca="1">_xlfn.IFS(U193&lt;=X193,X193,U193&lt;=X193*2,X193*2,U193&lt;=X193*3,X193*3,U193&gt;X193*3,"&gt;"&amp;X193*3)</f>
        <v>Closed</v>
      </c>
      <c r="X193" s="280" t="str" cm="1">
        <f t="array" ref="X193">_xlfn.IFS(M193="Level 1",7,M193="Level 2",14,M193="Level 3","30",M193="Info","Info",M193="Closed","Closed")</f>
        <v>Closed</v>
      </c>
    </row>
    <row r="194" spans="1:24" s="236" customFormat="1" ht="122.4" x14ac:dyDescent="0.7">
      <c r="A194" s="273">
        <v>194</v>
      </c>
      <c r="B194" s="274" t="s">
        <v>14022</v>
      </c>
      <c r="C194" s="275">
        <v>46175</v>
      </c>
      <c r="D194" s="275">
        <v>46168</v>
      </c>
      <c r="E194" s="276" t="s">
        <v>39</v>
      </c>
      <c r="F194" s="277" t="s">
        <v>14047</v>
      </c>
      <c r="G194" s="277" t="s">
        <v>14048</v>
      </c>
      <c r="H194" s="276" t="s">
        <v>5508</v>
      </c>
      <c r="I194" s="276" t="s">
        <v>8242</v>
      </c>
      <c r="J194" s="277" t="s">
        <v>12601</v>
      </c>
      <c r="K194" s="274" t="s">
        <v>14977</v>
      </c>
      <c r="L194" s="316" t="s">
        <v>1184</v>
      </c>
      <c r="M194" s="316" t="s">
        <v>1184</v>
      </c>
      <c r="N194" s="277"/>
      <c r="O194" s="273"/>
      <c r="P194" s="273"/>
      <c r="Q194" s="279"/>
      <c r="R194" s="273" t="s">
        <v>1080</v>
      </c>
      <c r="S194" s="273" t="s">
        <v>9788</v>
      </c>
      <c r="T194" s="277" t="str">
        <f t="shared" ca="1" si="3"/>
        <v>0 tahun, 4 bulan, 7 hari</v>
      </c>
      <c r="U194" s="273">
        <f ca="1">DATEDIF(C194,Summary!$A$1,"d")</f>
        <v>129</v>
      </c>
      <c r="V194" s="273" t="s">
        <v>14076</v>
      </c>
      <c r="W194" s="280" t="str" cm="1">
        <f t="array" aca="1" ref="W194" ca="1">_xlfn.IFS(U194&lt;=X194,X194,U194&lt;=X194*2,X194*2,U194&lt;=X194*3,X194*3,U194&gt;X194*3,"&gt;"&amp;X194*3)</f>
        <v>Closed</v>
      </c>
      <c r="X194" s="280" t="str" cm="1">
        <f t="array" ref="X194">_xlfn.IFS(M194="Level 1",7,M194="Level 2",14,M194="Level 3","30",M194="Info","Info",M194="Closed","Closed")</f>
        <v>Closed</v>
      </c>
    </row>
    <row r="195" spans="1:24" s="236" customFormat="1" ht="163.19999999999999" x14ac:dyDescent="0.7">
      <c r="A195" s="273">
        <v>195</v>
      </c>
      <c r="B195" s="274" t="s">
        <v>14023</v>
      </c>
      <c r="C195" s="275">
        <v>46176</v>
      </c>
      <c r="D195" s="275">
        <v>46162</v>
      </c>
      <c r="E195" s="276" t="s">
        <v>39</v>
      </c>
      <c r="F195" s="277" t="s">
        <v>14049</v>
      </c>
      <c r="G195" s="277" t="s">
        <v>14050</v>
      </c>
      <c r="H195" s="276" t="s">
        <v>5508</v>
      </c>
      <c r="I195" s="276" t="s">
        <v>5989</v>
      </c>
      <c r="J195" s="277" t="s">
        <v>12601</v>
      </c>
      <c r="K195" s="274" t="s">
        <v>14977</v>
      </c>
      <c r="L195" s="316" t="s">
        <v>1184</v>
      </c>
      <c r="M195" s="316" t="s">
        <v>1184</v>
      </c>
      <c r="N195" s="277"/>
      <c r="O195" s="276" t="s">
        <v>13263</v>
      </c>
      <c r="P195" s="273" t="s">
        <v>15352</v>
      </c>
      <c r="Q195" s="279"/>
      <c r="R195" s="273" t="s">
        <v>1080</v>
      </c>
      <c r="S195" s="273" t="s">
        <v>9788</v>
      </c>
      <c r="T195" s="277" t="str">
        <f t="shared" ca="1" si="3"/>
        <v>0 tahun, 4 bulan, 6 hari</v>
      </c>
      <c r="U195" s="273">
        <f ca="1">DATEDIF(C195,Summary!$A$1,"d")</f>
        <v>128</v>
      </c>
      <c r="V195" s="273" t="s">
        <v>14077</v>
      </c>
      <c r="W195" s="280" t="str" cm="1">
        <f t="array" aca="1" ref="W195" ca="1">_xlfn.IFS(U195&lt;=X195,X195,U195&lt;=X195*2,X195*2,U195&lt;=X195*3,X195*3,U195&gt;X195*3,"&gt;"&amp;X195*3)</f>
        <v>Closed</v>
      </c>
      <c r="X195" s="280" t="str" cm="1">
        <f t="array" ref="X195">_xlfn.IFS(M195="Level 1",7,M195="Level 2",14,M195="Level 3","30",M195="Info","Info",M195="Closed","Closed")</f>
        <v>Closed</v>
      </c>
    </row>
    <row r="196" spans="1:24" s="236" customFormat="1" ht="81.599999999999994" x14ac:dyDescent="0.7">
      <c r="A196" s="273">
        <v>196</v>
      </c>
      <c r="B196" s="274" t="s">
        <v>14024</v>
      </c>
      <c r="C196" s="275">
        <v>46176</v>
      </c>
      <c r="D196" s="275">
        <v>46170</v>
      </c>
      <c r="E196" s="276" t="s">
        <v>10388</v>
      </c>
      <c r="F196" s="277" t="s">
        <v>14051</v>
      </c>
      <c r="G196" s="277" t="s">
        <v>14052</v>
      </c>
      <c r="H196" s="276" t="s">
        <v>5508</v>
      </c>
      <c r="I196" s="276" t="s">
        <v>5989</v>
      </c>
      <c r="J196" s="277" t="s">
        <v>12614</v>
      </c>
      <c r="K196" s="274" t="s">
        <v>14978</v>
      </c>
      <c r="L196" s="312" t="s">
        <v>1308</v>
      </c>
      <c r="M196" s="312" t="s">
        <v>1308</v>
      </c>
      <c r="N196" s="277"/>
      <c r="O196" s="273"/>
      <c r="P196" s="273"/>
      <c r="Q196" s="279"/>
      <c r="R196" s="273" t="s">
        <v>11545</v>
      </c>
      <c r="S196" s="273" t="s">
        <v>10488</v>
      </c>
      <c r="T196" s="277" t="str">
        <f t="shared" ca="1" si="3"/>
        <v>0 tahun, 4 bulan, 6 hari</v>
      </c>
      <c r="U196" s="273">
        <f ca="1">DATEDIF(C196,Summary!$A$1,"d")</f>
        <v>128</v>
      </c>
      <c r="V196" s="273" t="s">
        <v>14078</v>
      </c>
      <c r="W196" s="280" t="str" cm="1">
        <f t="array" aca="1" ref="W196" ca="1">_xlfn.IFS(U196&lt;=X196,X196,U196&lt;=X196*2,X196*2,U196&lt;=X196*3,X196*3,U196&gt;X196*3,"&gt;"&amp;X196*3)</f>
        <v>Info</v>
      </c>
      <c r="X196" s="280" t="str" cm="1">
        <f t="array" ref="X196">_xlfn.IFS(M196="Level 1",7,M196="Level 2",14,M196="Level 3","30",M196="Info","Info",M196="Closed","Closed")</f>
        <v>Info</v>
      </c>
    </row>
    <row r="197" spans="1:24" s="236" customFormat="1" ht="81.599999999999994" x14ac:dyDescent="0.7">
      <c r="A197" s="273">
        <v>197</v>
      </c>
      <c r="B197" s="274" t="s">
        <v>14025</v>
      </c>
      <c r="C197" s="275">
        <v>46177</v>
      </c>
      <c r="D197" s="275">
        <v>46162</v>
      </c>
      <c r="E197" s="276" t="s">
        <v>39</v>
      </c>
      <c r="F197" s="277" t="s">
        <v>14155</v>
      </c>
      <c r="G197" s="277" t="s">
        <v>14053</v>
      </c>
      <c r="H197" s="276" t="s">
        <v>5508</v>
      </c>
      <c r="I197" s="276" t="s">
        <v>5989</v>
      </c>
      <c r="J197" s="277" t="s">
        <v>1088</v>
      </c>
      <c r="K197" s="274" t="s">
        <v>14977</v>
      </c>
      <c r="L197" s="316" t="s">
        <v>1184</v>
      </c>
      <c r="M197" s="316" t="s">
        <v>1184</v>
      </c>
      <c r="N197" s="277"/>
      <c r="O197" s="273" t="s">
        <v>15208</v>
      </c>
      <c r="P197" s="273" t="s">
        <v>15208</v>
      </c>
      <c r="Q197" s="279"/>
      <c r="R197" s="273" t="s">
        <v>1088</v>
      </c>
      <c r="S197" s="273" t="s">
        <v>13852</v>
      </c>
      <c r="T197" s="277" t="str">
        <f t="shared" ca="1" si="3"/>
        <v>0 tahun, 4 bulan, 5 hari</v>
      </c>
      <c r="U197" s="273">
        <f ca="1">DATEDIF(C197,Summary!$A$1,"d")</f>
        <v>127</v>
      </c>
      <c r="V197" s="273" t="s">
        <v>14079</v>
      </c>
      <c r="W197" s="280" t="str" cm="1">
        <f t="array" aca="1" ref="W197" ca="1">_xlfn.IFS(U197&lt;=X197,X197,U197&lt;=X197*2,X197*2,U197&lt;=X197*3,X197*3,U197&gt;X197*3,"&gt;"&amp;X197*3)</f>
        <v>Closed</v>
      </c>
      <c r="X197" s="280" t="str" cm="1">
        <f t="array" ref="X197">_xlfn.IFS(M197="Level 1",7,M197="Level 2",14,M197="Level 3","30",M197="Info","Info",M197="Closed","Closed")</f>
        <v>Closed</v>
      </c>
    </row>
    <row r="198" spans="1:24" s="236" customFormat="1" ht="102" x14ac:dyDescent="0.7">
      <c r="A198" s="273">
        <v>198</v>
      </c>
      <c r="B198" s="274" t="s">
        <v>14026</v>
      </c>
      <c r="C198" s="275">
        <v>46177</v>
      </c>
      <c r="D198" s="275">
        <v>46162</v>
      </c>
      <c r="E198" s="276" t="s">
        <v>39</v>
      </c>
      <c r="F198" s="277" t="s">
        <v>14054</v>
      </c>
      <c r="G198" s="277" t="s">
        <v>14055</v>
      </c>
      <c r="H198" s="276" t="s">
        <v>5508</v>
      </c>
      <c r="I198" s="276" t="s">
        <v>3191</v>
      </c>
      <c r="J198" s="277" t="s">
        <v>12614</v>
      </c>
      <c r="K198" s="274" t="s">
        <v>14977</v>
      </c>
      <c r="L198" s="315" t="s">
        <v>1305</v>
      </c>
      <c r="M198" s="315" t="s">
        <v>5815</v>
      </c>
      <c r="N198" s="277"/>
      <c r="O198" s="273"/>
      <c r="P198" s="273"/>
      <c r="Q198" s="279"/>
      <c r="R198" s="273" t="s">
        <v>10515</v>
      </c>
      <c r="S198" s="273" t="s">
        <v>6866</v>
      </c>
      <c r="T198" s="277" t="str">
        <f t="shared" ca="1" si="3"/>
        <v>0 tahun, 4 bulan, 5 hari</v>
      </c>
      <c r="U198" s="273">
        <f ca="1">DATEDIF(C198,Summary!$A$1,"d")</f>
        <v>127</v>
      </c>
      <c r="V198" s="273" t="s">
        <v>14080</v>
      </c>
      <c r="W198" s="280" t="str" cm="1">
        <f t="array" aca="1" ref="W198" ca="1">_xlfn.IFS(U198&lt;=X198,X198,U198&lt;=X198*2,X198*2,U198&lt;=X198*3,X198*3,U198&gt;X198*3,"&gt;"&amp;X198*3)</f>
        <v>&gt;21</v>
      </c>
      <c r="X198" s="280" cm="1">
        <f t="array" ref="X198">_xlfn.IFS(M198="Level 1",7,M198="Level 2",14,M198="Level 3","30",M198="Info","Info",M198="Closed","Closed")</f>
        <v>7</v>
      </c>
    </row>
    <row r="199" spans="1:24" s="236" customFormat="1" ht="81.599999999999994" x14ac:dyDescent="0.7">
      <c r="A199" s="273">
        <v>199</v>
      </c>
      <c r="B199" s="274" t="s">
        <v>14316</v>
      </c>
      <c r="C199" s="275">
        <v>46181</v>
      </c>
      <c r="D199" s="275">
        <v>46171</v>
      </c>
      <c r="E199" s="276" t="s">
        <v>39</v>
      </c>
      <c r="F199" s="277" t="s">
        <v>14347</v>
      </c>
      <c r="G199" s="277" t="s">
        <v>14348</v>
      </c>
      <c r="H199" s="276" t="s">
        <v>5508</v>
      </c>
      <c r="I199" s="276" t="s">
        <v>3191</v>
      </c>
      <c r="J199" s="277" t="s">
        <v>14405</v>
      </c>
      <c r="K199" s="274" t="s">
        <v>14977</v>
      </c>
      <c r="L199" s="315" t="s">
        <v>1305</v>
      </c>
      <c r="M199" s="315" t="s">
        <v>5815</v>
      </c>
      <c r="N199" s="277"/>
      <c r="O199" s="273"/>
      <c r="P199" s="273"/>
      <c r="Q199" s="279"/>
      <c r="R199" s="273" t="s">
        <v>11545</v>
      </c>
      <c r="S199" s="273" t="s">
        <v>11722</v>
      </c>
      <c r="T199" s="277" t="str">
        <f t="shared" ca="1" si="3"/>
        <v>0 tahun, 4 bulan, 1 hari</v>
      </c>
      <c r="U199" s="273">
        <f ca="1">DATEDIF(C199,Summary!$A$1,"d")</f>
        <v>123</v>
      </c>
      <c r="V199" s="273" t="s">
        <v>14850</v>
      </c>
      <c r="W199" s="280" t="str" cm="1">
        <f t="array" aca="1" ref="W199" ca="1">_xlfn.IFS(U199&lt;=X199,X199,U199&lt;=X199*2,X199*2,U199&lt;=X199*3,X199*3,U199&gt;X199*3,"&gt;"&amp;X199*3)</f>
        <v>&gt;21</v>
      </c>
      <c r="X199" s="280" cm="1">
        <f t="array" ref="X199">_xlfn.IFS(M199="Level 1",7,M199="Level 2",14,M199="Level 3","30",M199="Info","Info",M199="Closed","Closed")</f>
        <v>7</v>
      </c>
    </row>
    <row r="200" spans="1:24" s="236" customFormat="1" ht="122.4" x14ac:dyDescent="0.7">
      <c r="A200" s="273">
        <v>200</v>
      </c>
      <c r="B200" s="274" t="s">
        <v>14317</v>
      </c>
      <c r="C200" s="275">
        <v>46181</v>
      </c>
      <c r="D200" s="275">
        <v>46175</v>
      </c>
      <c r="E200" s="276" t="s">
        <v>39</v>
      </c>
      <c r="F200" s="277" t="s">
        <v>14349</v>
      </c>
      <c r="G200" s="277" t="s">
        <v>14350</v>
      </c>
      <c r="H200" s="276" t="s">
        <v>5508</v>
      </c>
      <c r="I200" s="276" t="s">
        <v>5990</v>
      </c>
      <c r="J200" s="277" t="s">
        <v>12614</v>
      </c>
      <c r="K200" s="274" t="s">
        <v>14977</v>
      </c>
      <c r="L200" s="315" t="s">
        <v>1305</v>
      </c>
      <c r="M200" s="315" t="s">
        <v>5814</v>
      </c>
      <c r="N200" s="277"/>
      <c r="O200" s="273"/>
      <c r="P200" s="273"/>
      <c r="Q200" s="279"/>
      <c r="R200" s="273" t="s">
        <v>1175</v>
      </c>
      <c r="S200" s="273" t="s">
        <v>7484</v>
      </c>
      <c r="T200" s="277" t="str">
        <f t="shared" ca="1" si="3"/>
        <v>0 tahun, 4 bulan, 1 hari</v>
      </c>
      <c r="U200" s="273">
        <f ca="1">DATEDIF(C200,Summary!$A$1,"d")</f>
        <v>123</v>
      </c>
      <c r="V200" s="273" t="s">
        <v>14851</v>
      </c>
      <c r="W200" s="280" t="str" cm="1">
        <f t="array" aca="1" ref="W200" ca="1">_xlfn.IFS(U200&lt;=X200,X200,U200&lt;=X200*2,X200*2,U200&lt;=X200*3,X200*3,U200&gt;X200*3,"&gt;"&amp;X200*3)</f>
        <v>&gt;42</v>
      </c>
      <c r="X200" s="280" cm="1">
        <f t="array" ref="X200">_xlfn.IFS(M200="Level 1",7,M200="Level 2",14,M200="Level 3","30",M200="Info","Info",M200="Closed","Closed")</f>
        <v>14</v>
      </c>
    </row>
    <row r="201" spans="1:24" s="236" customFormat="1" ht="81.599999999999994" x14ac:dyDescent="0.7">
      <c r="A201" s="273">
        <v>201</v>
      </c>
      <c r="B201" s="274" t="s">
        <v>14318</v>
      </c>
      <c r="C201" s="275">
        <v>46181</v>
      </c>
      <c r="D201" s="275">
        <v>46176</v>
      </c>
      <c r="E201" s="276" t="s">
        <v>39</v>
      </c>
      <c r="F201" s="277" t="s">
        <v>14351</v>
      </c>
      <c r="G201" s="277" t="s">
        <v>14979</v>
      </c>
      <c r="H201" s="276" t="s">
        <v>5508</v>
      </c>
      <c r="I201" s="276" t="s">
        <v>5990</v>
      </c>
      <c r="J201" s="277" t="s">
        <v>12614</v>
      </c>
      <c r="K201" s="274" t="s">
        <v>14978</v>
      </c>
      <c r="L201" s="316" t="s">
        <v>1184</v>
      </c>
      <c r="M201" s="316" t="s">
        <v>1184</v>
      </c>
      <c r="N201" s="277"/>
      <c r="O201" s="273" t="s">
        <v>16051</v>
      </c>
      <c r="P201" s="273" t="s">
        <v>16051</v>
      </c>
      <c r="Q201" s="279"/>
      <c r="R201" s="273" t="s">
        <v>11545</v>
      </c>
      <c r="S201" s="273" t="s">
        <v>13350</v>
      </c>
      <c r="T201" s="277" t="str">
        <f t="shared" ca="1" si="3"/>
        <v>0 tahun, 4 bulan, 1 hari</v>
      </c>
      <c r="U201" s="273">
        <f ca="1">DATEDIF(C201,Summary!$A$1,"d")</f>
        <v>123</v>
      </c>
      <c r="V201" s="273" t="s">
        <v>14852</v>
      </c>
      <c r="W201" s="280" t="str" cm="1">
        <f t="array" aca="1" ref="W201" ca="1">_xlfn.IFS(U201&lt;=X201,X201,U201&lt;=X201*2,X201*2,U201&lt;=X201*3,X201*3,U201&gt;X201*3,"&gt;"&amp;X201*3)</f>
        <v>Closed</v>
      </c>
      <c r="X201" s="280" t="str" cm="1">
        <f t="array" ref="X201">_xlfn.IFS(M201="Level 1",7,M201="Level 2",14,M201="Level 3","30",M201="Info","Info",M201="Closed","Closed")</f>
        <v>Closed</v>
      </c>
    </row>
    <row r="202" spans="1:24" s="236" customFormat="1" ht="61.2" x14ac:dyDescent="0.7">
      <c r="A202" s="273">
        <v>202</v>
      </c>
      <c r="B202" s="274" t="s">
        <v>14319</v>
      </c>
      <c r="C202" s="275">
        <v>46181</v>
      </c>
      <c r="D202" s="275">
        <v>46178</v>
      </c>
      <c r="E202" s="276" t="s">
        <v>39</v>
      </c>
      <c r="F202" s="277" t="s">
        <v>14352</v>
      </c>
      <c r="G202" s="277" t="s">
        <v>14353</v>
      </c>
      <c r="H202" s="276" t="s">
        <v>5508</v>
      </c>
      <c r="I202" s="276" t="s">
        <v>5989</v>
      </c>
      <c r="J202" s="277" t="s">
        <v>12614</v>
      </c>
      <c r="K202" s="274" t="s">
        <v>14978</v>
      </c>
      <c r="L202" s="316" t="s">
        <v>1184</v>
      </c>
      <c r="M202" s="316" t="s">
        <v>1184</v>
      </c>
      <c r="N202" s="277"/>
      <c r="O202" s="273" t="s">
        <v>13945</v>
      </c>
      <c r="P202" s="273" t="s">
        <v>17071</v>
      </c>
      <c r="Q202" s="279"/>
      <c r="R202" s="273" t="s">
        <v>1080</v>
      </c>
      <c r="S202" s="273" t="s">
        <v>9788</v>
      </c>
      <c r="T202" s="277" t="str">
        <f t="shared" ca="1" si="3"/>
        <v>0 tahun, 4 bulan, 1 hari</v>
      </c>
      <c r="U202" s="273">
        <f ca="1">DATEDIF(C202,Summary!$A$1,"d")</f>
        <v>123</v>
      </c>
      <c r="V202" s="273" t="s">
        <v>14853</v>
      </c>
      <c r="W202" s="280" t="str" cm="1">
        <f t="array" aca="1" ref="W202" ca="1">_xlfn.IFS(U202&lt;=X202,X202,U202&lt;=X202*2,X202*2,U202&lt;=X202*3,X202*3,U202&gt;X202*3,"&gt;"&amp;X202*3)</f>
        <v>Closed</v>
      </c>
      <c r="X202" s="280" t="str" cm="1">
        <f t="array" ref="X202">_xlfn.IFS(M202="Level 1",7,M202="Level 2",14,M202="Level 3","30",M202="Info","Info",M202="Closed","Closed")</f>
        <v>Closed</v>
      </c>
    </row>
    <row r="203" spans="1:24" s="236" customFormat="1" ht="81.599999999999994" x14ac:dyDescent="0.7">
      <c r="A203" s="273">
        <v>203</v>
      </c>
      <c r="B203" s="274" t="s">
        <v>14320</v>
      </c>
      <c r="C203" s="275">
        <v>46181</v>
      </c>
      <c r="D203" s="275">
        <v>46178</v>
      </c>
      <c r="E203" s="276" t="s">
        <v>39</v>
      </c>
      <c r="F203" s="277" t="s">
        <v>14354</v>
      </c>
      <c r="G203" s="277" t="s">
        <v>14355</v>
      </c>
      <c r="H203" s="276" t="s">
        <v>5508</v>
      </c>
      <c r="I203" s="276" t="s">
        <v>5989</v>
      </c>
      <c r="J203" s="277" t="s">
        <v>12614</v>
      </c>
      <c r="K203" s="274" t="s">
        <v>14978</v>
      </c>
      <c r="L203" s="312" t="s">
        <v>1308</v>
      </c>
      <c r="M203" s="312" t="s">
        <v>1308</v>
      </c>
      <c r="N203" s="277"/>
      <c r="O203" s="273"/>
      <c r="P203" s="273"/>
      <c r="Q203" s="279"/>
      <c r="R203" s="273" t="s">
        <v>1080</v>
      </c>
      <c r="S203" s="273" t="s">
        <v>9788</v>
      </c>
      <c r="T203" s="277" t="str">
        <f t="shared" ca="1" si="3"/>
        <v>0 tahun, 4 bulan, 1 hari</v>
      </c>
      <c r="U203" s="273">
        <f ca="1">DATEDIF(C203,Summary!$A$1,"d")</f>
        <v>123</v>
      </c>
      <c r="V203" s="273" t="s">
        <v>14854</v>
      </c>
      <c r="W203" s="280" t="str" cm="1">
        <f t="array" aca="1" ref="W203" ca="1">_xlfn.IFS(U203&lt;=X203,X203,U203&lt;=X203*2,X203*2,U203&lt;=X203*3,X203*3,U203&gt;X203*3,"&gt;"&amp;X203*3)</f>
        <v>Info</v>
      </c>
      <c r="X203" s="280" t="str" cm="1">
        <f t="array" ref="X203">_xlfn.IFS(M203="Level 1",7,M203="Level 2",14,M203="Level 3","30",M203="Info","Info",M203="Closed","Closed")</f>
        <v>Info</v>
      </c>
    </row>
    <row r="204" spans="1:24" s="236" customFormat="1" ht="122.4" x14ac:dyDescent="0.7">
      <c r="A204" s="273">
        <v>204</v>
      </c>
      <c r="B204" s="274" t="s">
        <v>14321</v>
      </c>
      <c r="C204" s="275">
        <v>46181</v>
      </c>
      <c r="D204" s="275">
        <v>46181</v>
      </c>
      <c r="E204" s="276" t="s">
        <v>39</v>
      </c>
      <c r="F204" s="277" t="s">
        <v>14356</v>
      </c>
      <c r="G204" s="277" t="s">
        <v>14357</v>
      </c>
      <c r="H204" s="276" t="s">
        <v>5508</v>
      </c>
      <c r="I204" s="276" t="s">
        <v>5990</v>
      </c>
      <c r="J204" s="277" t="s">
        <v>12614</v>
      </c>
      <c r="K204" s="274" t="s">
        <v>14978</v>
      </c>
      <c r="L204" s="315" t="s">
        <v>1305</v>
      </c>
      <c r="M204" s="315" t="s">
        <v>5815</v>
      </c>
      <c r="N204" s="277"/>
      <c r="O204" s="273"/>
      <c r="P204" s="273" t="s">
        <v>12507</v>
      </c>
      <c r="Q204" s="279"/>
      <c r="R204" s="273" t="s">
        <v>11545</v>
      </c>
      <c r="S204" s="273" t="s">
        <v>13350</v>
      </c>
      <c r="T204" s="277" t="str">
        <f t="shared" ca="1" si="3"/>
        <v>0 tahun, 4 bulan, 1 hari</v>
      </c>
      <c r="U204" s="273">
        <f ca="1">DATEDIF(C204,Summary!$A$1,"d")</f>
        <v>123</v>
      </c>
      <c r="V204" s="273" t="s">
        <v>14855</v>
      </c>
      <c r="W204" s="280" t="str" cm="1">
        <f t="array" aca="1" ref="W204" ca="1">_xlfn.IFS(U204&lt;=X204,X204,U204&lt;=X204*2,X204*2,U204&lt;=X204*3,X204*3,U204&gt;X204*3,"&gt;"&amp;X204*3)</f>
        <v>&gt;21</v>
      </c>
      <c r="X204" s="280" cm="1">
        <f t="array" ref="X204">_xlfn.IFS(M204="Level 1",7,M204="Level 2",14,M204="Level 3","30",M204="Info","Info",M204="Closed","Closed")</f>
        <v>7</v>
      </c>
    </row>
    <row r="205" spans="1:24" s="236" customFormat="1" ht="102" x14ac:dyDescent="0.7">
      <c r="A205" s="273">
        <v>205</v>
      </c>
      <c r="B205" s="274" t="s">
        <v>14322</v>
      </c>
      <c r="C205" s="275">
        <v>46182</v>
      </c>
      <c r="D205" s="275">
        <v>46178</v>
      </c>
      <c r="E205" s="276" t="s">
        <v>10388</v>
      </c>
      <c r="F205" s="277" t="s">
        <v>14358</v>
      </c>
      <c r="G205" s="277" t="s">
        <v>14359</v>
      </c>
      <c r="H205" s="276" t="s">
        <v>5508</v>
      </c>
      <c r="I205" s="276" t="s">
        <v>5508</v>
      </c>
      <c r="J205" s="277" t="s">
        <v>12603</v>
      </c>
      <c r="K205" s="274" t="s">
        <v>14978</v>
      </c>
      <c r="L205" s="312" t="s">
        <v>1308</v>
      </c>
      <c r="M205" s="312" t="s">
        <v>1308</v>
      </c>
      <c r="N205" s="277"/>
      <c r="O205" s="273"/>
      <c r="P205" s="273"/>
      <c r="Q205" s="279"/>
      <c r="R205" s="273" t="s">
        <v>1080</v>
      </c>
      <c r="S205" s="273" t="s">
        <v>9788</v>
      </c>
      <c r="T205" s="277" t="str">
        <f t="shared" ca="1" si="3"/>
        <v>0 tahun, 4 bulan, 0 hari</v>
      </c>
      <c r="U205" s="273">
        <f ca="1">DATEDIF(C205,Summary!$A$1,"d")</f>
        <v>122</v>
      </c>
      <c r="V205" s="273" t="s">
        <v>14856</v>
      </c>
      <c r="W205" s="280" t="str" cm="1">
        <f t="array" aca="1" ref="W205" ca="1">_xlfn.IFS(U205&lt;=X205,X205,U205&lt;=X205*2,X205*2,U205&lt;=X205*3,X205*3,U205&gt;X205*3,"&gt;"&amp;X205*3)</f>
        <v>Info</v>
      </c>
      <c r="X205" s="280" t="str" cm="1">
        <f t="array" ref="X205">_xlfn.IFS(M205="Level 1",7,M205="Level 2",14,M205="Level 3","30",M205="Info","Info",M205="Closed","Closed")</f>
        <v>Info</v>
      </c>
    </row>
    <row r="206" spans="1:24" s="236" customFormat="1" ht="81.599999999999994" x14ac:dyDescent="0.7">
      <c r="A206" s="273">
        <v>206</v>
      </c>
      <c r="B206" s="274" t="s">
        <v>14323</v>
      </c>
      <c r="C206" s="275">
        <v>46182</v>
      </c>
      <c r="D206" s="275">
        <v>46182</v>
      </c>
      <c r="E206" s="276" t="s">
        <v>7150</v>
      </c>
      <c r="F206" s="277" t="s">
        <v>14360</v>
      </c>
      <c r="G206" s="277" t="s">
        <v>14361</v>
      </c>
      <c r="H206" s="276" t="s">
        <v>5508</v>
      </c>
      <c r="I206" s="276" t="s">
        <v>5990</v>
      </c>
      <c r="J206" s="277" t="s">
        <v>12614</v>
      </c>
      <c r="K206" s="274" t="s">
        <v>14978</v>
      </c>
      <c r="L206" s="312" t="s">
        <v>1308</v>
      </c>
      <c r="M206" s="312" t="s">
        <v>1308</v>
      </c>
      <c r="N206" s="277"/>
      <c r="O206" s="273"/>
      <c r="P206" s="273"/>
      <c r="Q206" s="279"/>
      <c r="R206" s="273" t="s">
        <v>11545</v>
      </c>
      <c r="S206" s="273" t="s">
        <v>13350</v>
      </c>
      <c r="T206" s="277" t="str">
        <f t="shared" ca="1" si="3"/>
        <v>0 tahun, 4 bulan, 0 hari</v>
      </c>
      <c r="U206" s="273">
        <f ca="1">DATEDIF(C206,Summary!$A$1,"d")</f>
        <v>122</v>
      </c>
      <c r="V206" s="273" t="s">
        <v>14857</v>
      </c>
      <c r="W206" s="280" t="str" cm="1">
        <f t="array" aca="1" ref="W206" ca="1">_xlfn.IFS(U206&lt;=X206,X206,U206&lt;=X206*2,X206*2,U206&lt;=X206*3,X206*3,U206&gt;X206*3,"&gt;"&amp;X206*3)</f>
        <v>Info</v>
      </c>
      <c r="X206" s="280" t="str" cm="1">
        <f t="array" ref="X206">_xlfn.IFS(M206="Level 1",7,M206="Level 2",14,M206="Level 3","30",M206="Info","Info",M206="Closed","Closed")</f>
        <v>Info</v>
      </c>
    </row>
    <row r="207" spans="1:24" s="236" customFormat="1" ht="61.2" x14ac:dyDescent="0.7">
      <c r="A207" s="273">
        <v>207</v>
      </c>
      <c r="B207" s="274" t="s">
        <v>14324</v>
      </c>
      <c r="C207" s="275">
        <v>46182</v>
      </c>
      <c r="D207" s="275">
        <v>46182</v>
      </c>
      <c r="E207" s="276" t="s">
        <v>39</v>
      </c>
      <c r="F207" s="277" t="s">
        <v>14362</v>
      </c>
      <c r="G207" s="277" t="s">
        <v>14363</v>
      </c>
      <c r="H207" s="276" t="s">
        <v>5508</v>
      </c>
      <c r="I207" s="276" t="s">
        <v>7640</v>
      </c>
      <c r="J207" s="277" t="s">
        <v>12601</v>
      </c>
      <c r="K207" s="274" t="s">
        <v>14977</v>
      </c>
      <c r="L207" s="316" t="s">
        <v>1184</v>
      </c>
      <c r="M207" s="316" t="s">
        <v>1184</v>
      </c>
      <c r="N207" s="277"/>
      <c r="O207" s="273" t="s">
        <v>17072</v>
      </c>
      <c r="P207" s="276" t="s">
        <v>17072</v>
      </c>
      <c r="Q207" s="279"/>
      <c r="R207" s="273" t="s">
        <v>1167</v>
      </c>
      <c r="S207" s="273" t="s">
        <v>1163</v>
      </c>
      <c r="T207" s="277" t="str">
        <f t="shared" ca="1" si="3"/>
        <v>0 tahun, 4 bulan, 0 hari</v>
      </c>
      <c r="U207" s="273">
        <f ca="1">DATEDIF(C207,Summary!$A$1,"d")</f>
        <v>122</v>
      </c>
      <c r="V207" s="273" t="s">
        <v>14858</v>
      </c>
      <c r="W207" s="280" t="str" cm="1">
        <f t="array" aca="1" ref="W207" ca="1">_xlfn.IFS(U207&lt;=X207,X207,U207&lt;=X207*2,X207*2,U207&lt;=X207*3,X207*3,U207&gt;X207*3,"&gt;"&amp;X207*3)</f>
        <v>Closed</v>
      </c>
      <c r="X207" s="280" t="str" cm="1">
        <f t="array" ref="X207">_xlfn.IFS(M207="Level 1",7,M207="Level 2",14,M207="Level 3","30",M207="Info","Info",M207="Closed","Closed")</f>
        <v>Closed</v>
      </c>
    </row>
    <row r="208" spans="1:24" s="236" customFormat="1" ht="81.599999999999994" x14ac:dyDescent="0.7">
      <c r="A208" s="273">
        <v>208</v>
      </c>
      <c r="B208" s="274" t="s">
        <v>14325</v>
      </c>
      <c r="C208" s="275">
        <v>46182</v>
      </c>
      <c r="D208" s="275">
        <v>46181</v>
      </c>
      <c r="E208" s="276" t="s">
        <v>10388</v>
      </c>
      <c r="F208" s="277" t="s">
        <v>14364</v>
      </c>
      <c r="G208" s="277" t="s">
        <v>14365</v>
      </c>
      <c r="H208" s="276" t="s">
        <v>5508</v>
      </c>
      <c r="I208" s="276" t="s">
        <v>3191</v>
      </c>
      <c r="J208" s="277" t="s">
        <v>12614</v>
      </c>
      <c r="K208" s="274" t="s">
        <v>14978</v>
      </c>
      <c r="L208" s="312" t="s">
        <v>1308</v>
      </c>
      <c r="M208" s="312" t="s">
        <v>1308</v>
      </c>
      <c r="N208" s="277"/>
      <c r="O208" s="273"/>
      <c r="P208" s="273" t="s">
        <v>14156</v>
      </c>
      <c r="Q208" s="279"/>
      <c r="R208" s="273" t="s">
        <v>11545</v>
      </c>
      <c r="S208" s="273" t="s">
        <v>11722</v>
      </c>
      <c r="T208" s="277" t="str">
        <f t="shared" ca="1" si="3"/>
        <v>0 tahun, 4 bulan, 0 hari</v>
      </c>
      <c r="U208" s="273">
        <f ca="1">DATEDIF(C208,Summary!$A$1,"d")</f>
        <v>122</v>
      </c>
      <c r="V208" s="273" t="s">
        <v>14859</v>
      </c>
      <c r="W208" s="280" t="str" cm="1">
        <f t="array" aca="1" ref="W208" ca="1">_xlfn.IFS(U208&lt;=X208,X208,U208&lt;=X208*2,X208*2,U208&lt;=X208*3,X208*3,U208&gt;X208*3,"&gt;"&amp;X208*3)</f>
        <v>Info</v>
      </c>
      <c r="X208" s="280" t="str" cm="1">
        <f t="array" ref="X208">_xlfn.IFS(M208="Level 1",7,M208="Level 2",14,M208="Level 3","30",M208="Info","Info",M208="Closed","Closed")</f>
        <v>Info</v>
      </c>
    </row>
    <row r="209" spans="1:24" s="236" customFormat="1" ht="122.4" x14ac:dyDescent="0.7">
      <c r="A209" s="273">
        <v>209</v>
      </c>
      <c r="B209" s="274" t="s">
        <v>14326</v>
      </c>
      <c r="C209" s="275">
        <v>46183</v>
      </c>
      <c r="D209" s="275">
        <v>46183</v>
      </c>
      <c r="E209" s="276" t="s">
        <v>10388</v>
      </c>
      <c r="F209" s="277" t="s">
        <v>14366</v>
      </c>
      <c r="G209" s="277" t="s">
        <v>14367</v>
      </c>
      <c r="H209" s="276" t="s">
        <v>5508</v>
      </c>
      <c r="I209" s="276" t="s">
        <v>5508</v>
      </c>
      <c r="J209" s="277" t="s">
        <v>12603</v>
      </c>
      <c r="K209" s="274" t="s">
        <v>14977</v>
      </c>
      <c r="L209" s="316" t="s">
        <v>1184</v>
      </c>
      <c r="M209" s="316" t="s">
        <v>1184</v>
      </c>
      <c r="N209" s="277"/>
      <c r="O209" s="273"/>
      <c r="P209" s="273"/>
      <c r="Q209" s="279"/>
      <c r="R209" s="273" t="s">
        <v>1080</v>
      </c>
      <c r="S209" s="273" t="s">
        <v>9788</v>
      </c>
      <c r="T209" s="277" t="str">
        <f t="shared" ca="1" si="3"/>
        <v>0 tahun, 3 bulan, 29 hari</v>
      </c>
      <c r="U209" s="273">
        <f ca="1">DATEDIF(C209,Summary!$A$1,"d")</f>
        <v>121</v>
      </c>
      <c r="V209" s="273" t="s">
        <v>14860</v>
      </c>
      <c r="W209" s="280" t="str" cm="1">
        <f t="array" aca="1" ref="W209" ca="1">_xlfn.IFS(U209&lt;=X209,X209,U209&lt;=X209*2,X209*2,U209&lt;=X209*3,X209*3,U209&gt;X209*3,"&gt;"&amp;X209*3)</f>
        <v>Closed</v>
      </c>
      <c r="X209" s="280" t="str" cm="1">
        <f t="array" ref="X209">_xlfn.IFS(M209="Level 1",7,M209="Level 2",14,M209="Level 3","30",M209="Info","Info",M209="Closed","Closed")</f>
        <v>Closed</v>
      </c>
    </row>
    <row r="210" spans="1:24" s="236" customFormat="1" ht="102" x14ac:dyDescent="0.7">
      <c r="A210" s="273">
        <v>210</v>
      </c>
      <c r="B210" s="274" t="s">
        <v>14327</v>
      </c>
      <c r="C210" s="275">
        <v>46183</v>
      </c>
      <c r="D210" s="275">
        <v>46177</v>
      </c>
      <c r="E210" s="276" t="s">
        <v>39</v>
      </c>
      <c r="F210" s="277" t="s">
        <v>14368</v>
      </c>
      <c r="G210" s="277" t="s">
        <v>14369</v>
      </c>
      <c r="H210" s="276" t="s">
        <v>5508</v>
      </c>
      <c r="I210" s="276" t="s">
        <v>5990</v>
      </c>
      <c r="J210" s="277" t="s">
        <v>12614</v>
      </c>
      <c r="K210" s="274" t="s">
        <v>14978</v>
      </c>
      <c r="L210" s="316" t="s">
        <v>1184</v>
      </c>
      <c r="M210" s="316" t="s">
        <v>1184</v>
      </c>
      <c r="N210" s="277"/>
      <c r="O210" s="273" t="s">
        <v>16051</v>
      </c>
      <c r="P210" s="273" t="s">
        <v>16051</v>
      </c>
      <c r="Q210" s="279"/>
      <c r="R210" s="273" t="s">
        <v>11545</v>
      </c>
      <c r="S210" s="273" t="s">
        <v>13350</v>
      </c>
      <c r="T210" s="277" t="str">
        <f t="shared" ca="1" si="3"/>
        <v>0 tahun, 3 bulan, 29 hari</v>
      </c>
      <c r="U210" s="273">
        <f ca="1">DATEDIF(C210,Summary!$A$1,"d")</f>
        <v>121</v>
      </c>
      <c r="V210" s="273" t="s">
        <v>14861</v>
      </c>
      <c r="W210" s="280" t="str" cm="1">
        <f t="array" aca="1" ref="W210" ca="1">_xlfn.IFS(U210&lt;=X210,X210,U210&lt;=X210*2,X210*2,U210&lt;=X210*3,X210*3,U210&gt;X210*3,"&gt;"&amp;X210*3)</f>
        <v>Closed</v>
      </c>
      <c r="X210" s="280" t="str" cm="1">
        <f t="array" ref="X210">_xlfn.IFS(M210="Level 1",7,M210="Level 2",14,M210="Level 3","30",M210="Info","Info",M210="Closed","Closed")</f>
        <v>Closed</v>
      </c>
    </row>
    <row r="211" spans="1:24" s="236" customFormat="1" ht="61.2" x14ac:dyDescent="0.7">
      <c r="A211" s="273">
        <v>211</v>
      </c>
      <c r="B211" s="274" t="s">
        <v>14328</v>
      </c>
      <c r="C211" s="275">
        <v>46184</v>
      </c>
      <c r="D211" s="275">
        <v>46175</v>
      </c>
      <c r="E211" s="276" t="s">
        <v>39</v>
      </c>
      <c r="F211" s="277" t="s">
        <v>14370</v>
      </c>
      <c r="G211" s="277" t="s">
        <v>14371</v>
      </c>
      <c r="H211" s="276" t="s">
        <v>1079</v>
      </c>
      <c r="I211" s="276" t="s">
        <v>7397</v>
      </c>
      <c r="J211" s="277" t="s">
        <v>12608</v>
      </c>
      <c r="K211" s="274" t="s">
        <v>14977</v>
      </c>
      <c r="L211" s="316" t="s">
        <v>1184</v>
      </c>
      <c r="M211" s="316" t="s">
        <v>1184</v>
      </c>
      <c r="N211" s="277"/>
      <c r="O211" s="273" t="s">
        <v>15147</v>
      </c>
      <c r="P211" s="273" t="s">
        <v>15147</v>
      </c>
      <c r="Q211" s="279"/>
      <c r="R211" s="273" t="s">
        <v>1079</v>
      </c>
      <c r="S211" s="273" t="s">
        <v>7416</v>
      </c>
      <c r="T211" s="277" t="str">
        <f t="shared" ca="1" si="3"/>
        <v>0 tahun, 3 bulan, 28 hari</v>
      </c>
      <c r="U211" s="273">
        <f ca="1">DATEDIF(C211,Summary!$A$1,"d")</f>
        <v>120</v>
      </c>
      <c r="V211" s="273" t="s">
        <v>14862</v>
      </c>
      <c r="W211" s="280" t="str" cm="1">
        <f t="array" aca="1" ref="W211" ca="1">_xlfn.IFS(U211&lt;=X211,X211,U211&lt;=X211*2,X211*2,U211&lt;=X211*3,X211*3,U211&gt;X211*3,"&gt;"&amp;X211*3)</f>
        <v>Closed</v>
      </c>
      <c r="X211" s="280" t="str" cm="1">
        <f t="array" ref="X211">_xlfn.IFS(M211="Level 1",7,M211="Level 2",14,M211="Level 3","30",M211="Info","Info",M211="Closed","Closed")</f>
        <v>Closed</v>
      </c>
    </row>
    <row r="212" spans="1:24" s="236" customFormat="1" ht="61.2" x14ac:dyDescent="0.7">
      <c r="A212" s="273">
        <v>212</v>
      </c>
      <c r="B212" s="274" t="s">
        <v>14329</v>
      </c>
      <c r="C212" s="275">
        <v>46184</v>
      </c>
      <c r="D212" s="275">
        <v>46181</v>
      </c>
      <c r="E212" s="276" t="s">
        <v>39</v>
      </c>
      <c r="F212" s="277" t="s">
        <v>14372</v>
      </c>
      <c r="G212" s="277" t="s">
        <v>14373</v>
      </c>
      <c r="H212" s="276" t="s">
        <v>5508</v>
      </c>
      <c r="I212" s="276" t="s">
        <v>5989</v>
      </c>
      <c r="J212" s="277" t="s">
        <v>1088</v>
      </c>
      <c r="K212" s="274" t="s">
        <v>14977</v>
      </c>
      <c r="L212" s="316" t="s">
        <v>1184</v>
      </c>
      <c r="M212" s="316" t="s">
        <v>1184</v>
      </c>
      <c r="N212" s="277"/>
      <c r="O212" s="273" t="s">
        <v>15148</v>
      </c>
      <c r="P212" s="273" t="s">
        <v>15148</v>
      </c>
      <c r="Q212" s="279"/>
      <c r="R212" s="273" t="s">
        <v>1088</v>
      </c>
      <c r="S212" s="273" t="s">
        <v>13852</v>
      </c>
      <c r="T212" s="277" t="str">
        <f t="shared" ca="1" si="3"/>
        <v>0 tahun, 3 bulan, 28 hari</v>
      </c>
      <c r="U212" s="273">
        <f ca="1">DATEDIF(C212,Summary!$A$1,"d")</f>
        <v>120</v>
      </c>
      <c r="V212" s="273" t="s">
        <v>14863</v>
      </c>
      <c r="W212" s="280" t="str" cm="1">
        <f t="array" aca="1" ref="W212" ca="1">_xlfn.IFS(U212&lt;=X212,X212,U212&lt;=X212*2,X212*2,U212&lt;=X212*3,X212*3,U212&gt;X212*3,"&gt;"&amp;X212*3)</f>
        <v>Closed</v>
      </c>
      <c r="X212" s="280" t="str" cm="1">
        <f t="array" ref="X212">_xlfn.IFS(M212="Level 1",7,M212="Level 2",14,M212="Level 3","30",M212="Info","Info",M212="Closed","Closed")</f>
        <v>Closed</v>
      </c>
    </row>
    <row r="213" spans="1:24" s="236" customFormat="1" ht="81.599999999999994" x14ac:dyDescent="0.7">
      <c r="A213" s="273">
        <v>213</v>
      </c>
      <c r="B213" s="274" t="s">
        <v>14330</v>
      </c>
      <c r="C213" s="275">
        <v>46185</v>
      </c>
      <c r="D213" s="275">
        <v>46184</v>
      </c>
      <c r="E213" s="276" t="s">
        <v>10388</v>
      </c>
      <c r="F213" s="277" t="s">
        <v>14374</v>
      </c>
      <c r="G213" s="277" t="s">
        <v>14375</v>
      </c>
      <c r="H213" s="276" t="s">
        <v>5508</v>
      </c>
      <c r="I213" s="276" t="s">
        <v>3191</v>
      </c>
      <c r="J213" s="277" t="s">
        <v>12614</v>
      </c>
      <c r="K213" s="274" t="s">
        <v>14978</v>
      </c>
      <c r="L213" s="312" t="s">
        <v>1308</v>
      </c>
      <c r="M213" s="312" t="s">
        <v>1308</v>
      </c>
      <c r="N213" s="277"/>
      <c r="O213" s="273"/>
      <c r="P213" s="273" t="s">
        <v>14156</v>
      </c>
      <c r="Q213" s="279"/>
      <c r="R213" s="273" t="s">
        <v>11545</v>
      </c>
      <c r="S213" s="273" t="s">
        <v>11722</v>
      </c>
      <c r="T213" s="277" t="str">
        <f t="shared" ca="1" si="3"/>
        <v>0 tahun, 3 bulan, 27 hari</v>
      </c>
      <c r="U213" s="273">
        <f ca="1">DATEDIF(C213,Summary!$A$1,"d")</f>
        <v>119</v>
      </c>
      <c r="V213" s="273" t="s">
        <v>14864</v>
      </c>
      <c r="W213" s="280" t="str" cm="1">
        <f t="array" aca="1" ref="W213" ca="1">_xlfn.IFS(U213&lt;=X213,X213,U213&lt;=X213*2,X213*2,U213&lt;=X213*3,X213*3,U213&gt;X213*3,"&gt;"&amp;X213*3)</f>
        <v>Info</v>
      </c>
      <c r="X213" s="280" t="str" cm="1">
        <f t="array" ref="X213">_xlfn.IFS(M213="Level 1",7,M213="Level 2",14,M213="Level 3","30",M213="Info","Info",M213="Closed","Closed")</f>
        <v>Info</v>
      </c>
    </row>
    <row r="214" spans="1:24" s="236" customFormat="1" ht="40.799999999999997" x14ac:dyDescent="0.7">
      <c r="A214" s="273">
        <v>214</v>
      </c>
      <c r="B214" s="274" t="s">
        <v>14331</v>
      </c>
      <c r="C214" s="275">
        <v>46185</v>
      </c>
      <c r="D214" s="275">
        <v>46185</v>
      </c>
      <c r="E214" s="276" t="s">
        <v>39</v>
      </c>
      <c r="F214" s="277" t="s">
        <v>14376</v>
      </c>
      <c r="G214" s="277" t="s">
        <v>14377</v>
      </c>
      <c r="H214" s="276" t="s">
        <v>5508</v>
      </c>
      <c r="I214" s="276" t="s">
        <v>7640</v>
      </c>
      <c r="J214" s="277" t="s">
        <v>12614</v>
      </c>
      <c r="K214" s="274" t="s">
        <v>14978</v>
      </c>
      <c r="L214" s="312" t="s">
        <v>1308</v>
      </c>
      <c r="M214" s="312" t="s">
        <v>1308</v>
      </c>
      <c r="N214" s="277"/>
      <c r="O214" s="273"/>
      <c r="P214" s="273"/>
      <c r="Q214" s="279"/>
      <c r="R214" s="273" t="s">
        <v>11545</v>
      </c>
      <c r="S214" s="273" t="s">
        <v>8067</v>
      </c>
      <c r="T214" s="277" t="str">
        <f t="shared" ca="1" si="3"/>
        <v>0 tahun, 3 bulan, 27 hari</v>
      </c>
      <c r="U214" s="273">
        <f ca="1">DATEDIF(C214,Summary!$A$1,"d")</f>
        <v>119</v>
      </c>
      <c r="V214" s="273" t="s">
        <v>14865</v>
      </c>
      <c r="W214" s="280" t="str" cm="1">
        <f t="array" aca="1" ref="W214" ca="1">_xlfn.IFS(U214&lt;=X214,X214,U214&lt;=X214*2,X214*2,U214&lt;=X214*3,X214*3,U214&gt;X214*3,"&gt;"&amp;X214*3)</f>
        <v>Info</v>
      </c>
      <c r="X214" s="280" t="str" cm="1">
        <f t="array" ref="X214">_xlfn.IFS(M214="Level 1",7,M214="Level 2",14,M214="Level 3","30",M214="Info","Info",M214="Closed","Closed")</f>
        <v>Info</v>
      </c>
    </row>
    <row r="215" spans="1:24" s="236" customFormat="1" ht="81.599999999999994" x14ac:dyDescent="0.7">
      <c r="A215" s="273">
        <v>215</v>
      </c>
      <c r="B215" s="274" t="s">
        <v>14332</v>
      </c>
      <c r="C215" s="275">
        <v>46190</v>
      </c>
      <c r="D215" s="275">
        <v>46184</v>
      </c>
      <c r="E215" s="276" t="s">
        <v>10388</v>
      </c>
      <c r="F215" s="277" t="s">
        <v>14378</v>
      </c>
      <c r="G215" s="277" t="s">
        <v>10796</v>
      </c>
      <c r="H215" s="276" t="s">
        <v>5508</v>
      </c>
      <c r="I215" s="276" t="s">
        <v>5990</v>
      </c>
      <c r="J215" s="277" t="s">
        <v>12614</v>
      </c>
      <c r="K215" s="274" t="s">
        <v>14978</v>
      </c>
      <c r="L215" s="312" t="s">
        <v>1308</v>
      </c>
      <c r="M215" s="312" t="s">
        <v>1308</v>
      </c>
      <c r="N215" s="277"/>
      <c r="O215" s="273"/>
      <c r="P215" s="273" t="s">
        <v>14175</v>
      </c>
      <c r="Q215" s="279"/>
      <c r="R215" s="273" t="s">
        <v>11545</v>
      </c>
      <c r="S215" s="273" t="s">
        <v>13350</v>
      </c>
      <c r="T215" s="277" t="str">
        <f t="shared" ca="1" si="3"/>
        <v>0 tahun, 3 bulan, 22 hari</v>
      </c>
      <c r="U215" s="273">
        <f ca="1">DATEDIF(C215,Summary!$A$1,"d")</f>
        <v>114</v>
      </c>
      <c r="V215" s="273" t="s">
        <v>14866</v>
      </c>
      <c r="W215" s="280" t="str" cm="1">
        <f t="array" aca="1" ref="W215" ca="1">_xlfn.IFS(U215&lt;=X215,X215,U215&lt;=X215*2,X215*2,U215&lt;=X215*3,X215*3,U215&gt;X215*3,"&gt;"&amp;X215*3)</f>
        <v>Info</v>
      </c>
      <c r="X215" s="280" t="str" cm="1">
        <f t="array" ref="X215">_xlfn.IFS(M215="Level 1",7,M215="Level 2",14,M215="Level 3","30",M215="Info","Info",M215="Closed","Closed")</f>
        <v>Info</v>
      </c>
    </row>
    <row r="216" spans="1:24" s="236" customFormat="1" ht="142.80000000000001" x14ac:dyDescent="0.7">
      <c r="A216" s="273">
        <v>216</v>
      </c>
      <c r="B216" s="274" t="s">
        <v>14333</v>
      </c>
      <c r="C216" s="275">
        <v>46190</v>
      </c>
      <c r="D216" s="275">
        <v>46183</v>
      </c>
      <c r="E216" s="276" t="s">
        <v>39</v>
      </c>
      <c r="F216" s="277" t="s">
        <v>14384</v>
      </c>
      <c r="G216" s="277" t="s">
        <v>14379</v>
      </c>
      <c r="H216" s="276" t="s">
        <v>5508</v>
      </c>
      <c r="I216" s="276" t="s">
        <v>5989</v>
      </c>
      <c r="J216" s="277" t="s">
        <v>1088</v>
      </c>
      <c r="K216" s="274" t="s">
        <v>14977</v>
      </c>
      <c r="L216" s="316" t="s">
        <v>1184</v>
      </c>
      <c r="M216" s="316" t="s">
        <v>1184</v>
      </c>
      <c r="N216" s="277"/>
      <c r="O216" s="276" t="s">
        <v>14463</v>
      </c>
      <c r="P216" s="276" t="s">
        <v>14463</v>
      </c>
      <c r="Q216" s="279"/>
      <c r="R216" s="273" t="s">
        <v>1088</v>
      </c>
      <c r="S216" s="273" t="s">
        <v>13852</v>
      </c>
      <c r="T216" s="277" t="str">
        <f t="shared" ca="1" si="3"/>
        <v>0 tahun, 3 bulan, 22 hari</v>
      </c>
      <c r="U216" s="273">
        <f ca="1">DATEDIF(C216,Summary!$A$1,"d")</f>
        <v>114</v>
      </c>
      <c r="V216" s="273" t="s">
        <v>14867</v>
      </c>
      <c r="W216" s="280" t="str" cm="1">
        <f t="array" aca="1" ref="W216" ca="1">_xlfn.IFS(U216&lt;=X216,X216,U216&lt;=X216*2,X216*2,U216&lt;=X216*3,X216*3,U216&gt;X216*3,"&gt;"&amp;X216*3)</f>
        <v>Closed</v>
      </c>
      <c r="X216" s="280" t="str" cm="1">
        <f t="array" ref="X216">_xlfn.IFS(M216="Level 1",7,M216="Level 2",14,M216="Level 3","30",M216="Info","Info",M216="Closed","Closed")</f>
        <v>Closed</v>
      </c>
    </row>
    <row r="217" spans="1:24" s="236" customFormat="1" ht="183.6" x14ac:dyDescent="0.7">
      <c r="A217" s="273">
        <v>217</v>
      </c>
      <c r="B217" s="274" t="s">
        <v>14334</v>
      </c>
      <c r="C217" s="275">
        <v>46190</v>
      </c>
      <c r="D217" s="275">
        <v>46190</v>
      </c>
      <c r="E217" s="276" t="s">
        <v>39</v>
      </c>
      <c r="F217" s="277" t="s">
        <v>14380</v>
      </c>
      <c r="G217" s="277" t="s">
        <v>14381</v>
      </c>
      <c r="H217" s="276" t="s">
        <v>5508</v>
      </c>
      <c r="I217" s="276" t="s">
        <v>5989</v>
      </c>
      <c r="J217" s="277" t="s">
        <v>1088</v>
      </c>
      <c r="K217" s="274" t="s">
        <v>14977</v>
      </c>
      <c r="L217" s="316" t="s">
        <v>1184</v>
      </c>
      <c r="M217" s="316" t="s">
        <v>1184</v>
      </c>
      <c r="N217" s="277"/>
      <c r="O217" s="273" t="s">
        <v>14413</v>
      </c>
      <c r="P217" s="273" t="s">
        <v>14413</v>
      </c>
      <c r="Q217" s="279"/>
      <c r="R217" s="273" t="s">
        <v>1088</v>
      </c>
      <c r="S217" s="273" t="s">
        <v>13852</v>
      </c>
      <c r="T217" s="277" t="str">
        <f t="shared" ca="1" si="3"/>
        <v>0 tahun, 3 bulan, 22 hari</v>
      </c>
      <c r="U217" s="273">
        <f ca="1">DATEDIF(C217,Summary!$A$1,"d")</f>
        <v>114</v>
      </c>
      <c r="V217" s="273" t="s">
        <v>14868</v>
      </c>
      <c r="W217" s="280" t="str" cm="1">
        <f t="array" aca="1" ref="W217" ca="1">_xlfn.IFS(U217&lt;=X217,X217,U217&lt;=X217*2,X217*2,U217&lt;=X217*3,X217*3,U217&gt;X217*3,"&gt;"&amp;X217*3)</f>
        <v>Closed</v>
      </c>
      <c r="X217" s="280" t="str" cm="1">
        <f t="array" ref="X217">_xlfn.IFS(M217="Level 1",7,M217="Level 2",14,M217="Level 3","30",M217="Info","Info",M217="Closed","Closed")</f>
        <v>Closed</v>
      </c>
    </row>
    <row r="218" spans="1:24" s="236" customFormat="1" ht="285.60000000000002" x14ac:dyDescent="0.7">
      <c r="A218" s="273">
        <v>218</v>
      </c>
      <c r="B218" s="274" t="s">
        <v>14335</v>
      </c>
      <c r="C218" s="275">
        <v>46190</v>
      </c>
      <c r="D218" s="275">
        <v>46183</v>
      </c>
      <c r="E218" s="276" t="s">
        <v>39</v>
      </c>
      <c r="F218" s="277" t="s">
        <v>14382</v>
      </c>
      <c r="G218" s="277" t="s">
        <v>14383</v>
      </c>
      <c r="H218" s="276" t="s">
        <v>5508</v>
      </c>
      <c r="I218" s="276" t="s">
        <v>5989</v>
      </c>
      <c r="J218" s="277" t="s">
        <v>1088</v>
      </c>
      <c r="K218" s="274" t="s">
        <v>14977</v>
      </c>
      <c r="L218" s="316" t="s">
        <v>1184</v>
      </c>
      <c r="M218" s="316" t="s">
        <v>1184</v>
      </c>
      <c r="N218" s="277"/>
      <c r="O218" s="273" t="s">
        <v>14413</v>
      </c>
      <c r="P218" s="273" t="s">
        <v>14413</v>
      </c>
      <c r="Q218" s="279"/>
      <c r="R218" s="273" t="s">
        <v>1088</v>
      </c>
      <c r="S218" s="273" t="s">
        <v>13852</v>
      </c>
      <c r="T218" s="277" t="str">
        <f t="shared" ca="1" si="3"/>
        <v>0 tahun, 3 bulan, 22 hari</v>
      </c>
      <c r="U218" s="273">
        <f ca="1">DATEDIF(C218,Summary!$A$1,"d")</f>
        <v>114</v>
      </c>
      <c r="V218" s="273" t="s">
        <v>14869</v>
      </c>
      <c r="W218" s="280" t="str" cm="1">
        <f t="array" aca="1" ref="W218" ca="1">_xlfn.IFS(U218&lt;=X218,X218,U218&lt;=X218*2,X218*2,U218&lt;=X218*3,X218*3,U218&gt;X218*3,"&gt;"&amp;X218*3)</f>
        <v>Closed</v>
      </c>
      <c r="X218" s="280" t="str" cm="1">
        <f t="array" ref="X218">_xlfn.IFS(M218="Level 1",7,M218="Level 2",14,M218="Level 3","30",M218="Info","Info",M218="Closed","Closed")</f>
        <v>Closed</v>
      </c>
    </row>
    <row r="219" spans="1:24" s="236" customFormat="1" ht="224.4" x14ac:dyDescent="0.7">
      <c r="A219" s="273">
        <v>219</v>
      </c>
      <c r="B219" s="274" t="s">
        <v>14336</v>
      </c>
      <c r="C219" s="275">
        <v>46190</v>
      </c>
      <c r="D219" s="275">
        <v>46183</v>
      </c>
      <c r="E219" s="276" t="s">
        <v>39</v>
      </c>
      <c r="F219" s="277" t="s">
        <v>14384</v>
      </c>
      <c r="G219" s="277" t="s">
        <v>14385</v>
      </c>
      <c r="H219" s="276" t="s">
        <v>5508</v>
      </c>
      <c r="I219" s="276" t="s">
        <v>5989</v>
      </c>
      <c r="J219" s="277" t="s">
        <v>1088</v>
      </c>
      <c r="K219" s="274" t="s">
        <v>14977</v>
      </c>
      <c r="L219" s="316" t="s">
        <v>1184</v>
      </c>
      <c r="M219" s="316" t="s">
        <v>1184</v>
      </c>
      <c r="N219" s="277"/>
      <c r="O219" s="273" t="s">
        <v>14413</v>
      </c>
      <c r="P219" s="273" t="s">
        <v>14413</v>
      </c>
      <c r="Q219" s="279"/>
      <c r="R219" s="273" t="s">
        <v>1088</v>
      </c>
      <c r="S219" s="273" t="s">
        <v>13852</v>
      </c>
      <c r="T219" s="277" t="str">
        <f t="shared" ca="1" si="3"/>
        <v>0 tahun, 3 bulan, 22 hari</v>
      </c>
      <c r="U219" s="273">
        <f ca="1">DATEDIF(C219,Summary!$A$1,"d")</f>
        <v>114</v>
      </c>
      <c r="V219" s="273" t="s">
        <v>14870</v>
      </c>
      <c r="W219" s="280" t="str" cm="1">
        <f t="array" aca="1" ref="W219" ca="1">_xlfn.IFS(U219&lt;=X219,X219,U219&lt;=X219*2,X219*2,U219&lt;=X219*3,X219*3,U219&gt;X219*3,"&gt;"&amp;X219*3)</f>
        <v>Closed</v>
      </c>
      <c r="X219" s="280" t="str" cm="1">
        <f t="array" ref="X219">_xlfn.IFS(M219="Level 1",7,M219="Level 2",14,M219="Level 3","30",M219="Info","Info",M219="Closed","Closed")</f>
        <v>Closed</v>
      </c>
    </row>
    <row r="220" spans="1:24" s="236" customFormat="1" ht="244.8" x14ac:dyDescent="0.7">
      <c r="A220" s="273">
        <v>220</v>
      </c>
      <c r="B220" s="274" t="s">
        <v>14337</v>
      </c>
      <c r="C220" s="275">
        <v>46190</v>
      </c>
      <c r="D220" s="275">
        <v>46184</v>
      </c>
      <c r="E220" s="276" t="s">
        <v>39</v>
      </c>
      <c r="F220" s="277" t="s">
        <v>14386</v>
      </c>
      <c r="G220" s="277" t="s">
        <v>14387</v>
      </c>
      <c r="H220" s="276" t="s">
        <v>5508</v>
      </c>
      <c r="I220" s="276" t="s">
        <v>5989</v>
      </c>
      <c r="J220" s="277" t="s">
        <v>1088</v>
      </c>
      <c r="K220" s="274" t="s">
        <v>14977</v>
      </c>
      <c r="L220" s="316" t="s">
        <v>1184</v>
      </c>
      <c r="M220" s="316" t="s">
        <v>1184</v>
      </c>
      <c r="N220" s="277"/>
      <c r="O220" s="273" t="s">
        <v>15189</v>
      </c>
      <c r="P220" s="273" t="s">
        <v>17073</v>
      </c>
      <c r="Q220" s="279"/>
      <c r="R220" s="273" t="s">
        <v>1088</v>
      </c>
      <c r="S220" s="273" t="s">
        <v>13852</v>
      </c>
      <c r="T220" s="277" t="str">
        <f t="shared" ca="1" si="3"/>
        <v>0 tahun, 3 bulan, 22 hari</v>
      </c>
      <c r="U220" s="273">
        <f ca="1">DATEDIF(C220,Summary!$A$1,"d")</f>
        <v>114</v>
      </c>
      <c r="V220" s="273" t="s">
        <v>14871</v>
      </c>
      <c r="W220" s="280" t="str" cm="1">
        <f t="array" aca="1" ref="W220" ca="1">_xlfn.IFS(U220&lt;=X220,X220,U220&lt;=X220*2,X220*2,U220&lt;=X220*3,X220*3,U220&gt;X220*3,"&gt;"&amp;X220*3)</f>
        <v>Closed</v>
      </c>
      <c r="X220" s="280" t="str" cm="1">
        <f t="array" ref="X220">_xlfn.IFS(M220="Level 1",7,M220="Level 2",14,M220="Level 3","30",M220="Info","Info",M220="Closed","Closed")</f>
        <v>Closed</v>
      </c>
    </row>
    <row r="221" spans="1:24" s="236" customFormat="1" ht="204" x14ac:dyDescent="0.7">
      <c r="A221" s="273">
        <v>221</v>
      </c>
      <c r="B221" s="274" t="s">
        <v>14338</v>
      </c>
      <c r="C221" s="275">
        <v>46190</v>
      </c>
      <c r="D221" s="275">
        <v>46184</v>
      </c>
      <c r="E221" s="276" t="s">
        <v>39</v>
      </c>
      <c r="F221" s="277" t="s">
        <v>14388</v>
      </c>
      <c r="G221" s="277" t="s">
        <v>14389</v>
      </c>
      <c r="H221" s="276" t="s">
        <v>5508</v>
      </c>
      <c r="I221" s="276" t="s">
        <v>5989</v>
      </c>
      <c r="J221" s="277" t="s">
        <v>1088</v>
      </c>
      <c r="K221" s="274" t="s">
        <v>14977</v>
      </c>
      <c r="L221" s="316" t="s">
        <v>1184</v>
      </c>
      <c r="M221" s="316" t="s">
        <v>1184</v>
      </c>
      <c r="N221" s="277"/>
      <c r="O221" s="273" t="s">
        <v>15194</v>
      </c>
      <c r="P221" s="273" t="s">
        <v>15194</v>
      </c>
      <c r="Q221" s="279"/>
      <c r="R221" s="273" t="s">
        <v>1088</v>
      </c>
      <c r="S221" s="273" t="s">
        <v>13852</v>
      </c>
      <c r="T221" s="277" t="str">
        <f t="shared" ca="1" si="3"/>
        <v>0 tahun, 3 bulan, 22 hari</v>
      </c>
      <c r="U221" s="273">
        <f ca="1">DATEDIF(C221,Summary!$A$1,"d")</f>
        <v>114</v>
      </c>
      <c r="V221" s="273" t="s">
        <v>14872</v>
      </c>
      <c r="W221" s="280" t="str" cm="1">
        <f t="array" aca="1" ref="W221" ca="1">_xlfn.IFS(U221&lt;=X221,X221,U221&lt;=X221*2,X221*2,U221&lt;=X221*3,X221*3,U221&gt;X221*3,"&gt;"&amp;X221*3)</f>
        <v>Closed</v>
      </c>
      <c r="X221" s="280" t="str" cm="1">
        <f t="array" ref="X221">_xlfn.IFS(M221="Level 1",7,M221="Level 2",14,M221="Level 3","30",M221="Info","Info",M221="Closed","Closed")</f>
        <v>Closed</v>
      </c>
    </row>
    <row r="222" spans="1:24" s="236" customFormat="1" ht="265.2" x14ac:dyDescent="0.7">
      <c r="A222" s="273">
        <v>222</v>
      </c>
      <c r="B222" s="274" t="s">
        <v>14339</v>
      </c>
      <c r="C222" s="275">
        <v>46190</v>
      </c>
      <c r="D222" s="275">
        <v>46185</v>
      </c>
      <c r="E222" s="276" t="s">
        <v>39</v>
      </c>
      <c r="F222" s="277" t="s">
        <v>14390</v>
      </c>
      <c r="G222" s="277" t="s">
        <v>14391</v>
      </c>
      <c r="H222" s="276" t="s">
        <v>5508</v>
      </c>
      <c r="I222" s="276" t="s">
        <v>5989</v>
      </c>
      <c r="J222" s="277" t="s">
        <v>1088</v>
      </c>
      <c r="K222" s="274" t="s">
        <v>14977</v>
      </c>
      <c r="L222" s="316" t="s">
        <v>1184</v>
      </c>
      <c r="M222" s="316" t="s">
        <v>1184</v>
      </c>
      <c r="N222" s="277"/>
      <c r="O222" s="273" t="s">
        <v>14413</v>
      </c>
      <c r="P222" s="273" t="s">
        <v>17074</v>
      </c>
      <c r="Q222" s="279"/>
      <c r="R222" s="273" t="s">
        <v>1088</v>
      </c>
      <c r="S222" s="273" t="s">
        <v>13852</v>
      </c>
      <c r="T222" s="277" t="str">
        <f t="shared" ca="1" si="3"/>
        <v>0 tahun, 3 bulan, 22 hari</v>
      </c>
      <c r="U222" s="273">
        <f ca="1">DATEDIF(C222,Summary!$A$1,"d")</f>
        <v>114</v>
      </c>
      <c r="V222" s="273" t="s">
        <v>14873</v>
      </c>
      <c r="W222" s="280" t="str" cm="1">
        <f t="array" aca="1" ref="W222" ca="1">_xlfn.IFS(U222&lt;=X222,X222,U222&lt;=X222*2,X222*2,U222&lt;=X222*3,X222*3,U222&gt;X222*3,"&gt;"&amp;X222*3)</f>
        <v>Closed</v>
      </c>
      <c r="X222" s="280" t="str" cm="1">
        <f t="array" ref="X222">_xlfn.IFS(M222="Level 1",7,M222="Level 2",14,M222="Level 3","30",M222="Info","Info",M222="Closed","Closed")</f>
        <v>Closed</v>
      </c>
    </row>
    <row r="223" spans="1:24" s="236" customFormat="1" ht="40.799999999999997" x14ac:dyDescent="0.7">
      <c r="A223" s="273">
        <v>223</v>
      </c>
      <c r="B223" s="274" t="s">
        <v>14340</v>
      </c>
      <c r="C223" s="275">
        <v>46191</v>
      </c>
      <c r="D223" s="275">
        <v>46181</v>
      </c>
      <c r="E223" s="276" t="s">
        <v>39</v>
      </c>
      <c r="F223" s="277" t="s">
        <v>14392</v>
      </c>
      <c r="G223" s="277" t="s">
        <v>14393</v>
      </c>
      <c r="H223" s="276" t="s">
        <v>5985</v>
      </c>
      <c r="I223" s="276" t="str">
        <f>H223</f>
        <v>Corporate</v>
      </c>
      <c r="J223" s="277" t="s">
        <v>12621</v>
      </c>
      <c r="K223" s="274" t="s">
        <v>14977</v>
      </c>
      <c r="L223" s="316" t="s">
        <v>1184</v>
      </c>
      <c r="M223" s="316" t="s">
        <v>1184</v>
      </c>
      <c r="N223" s="277"/>
      <c r="O223" s="273"/>
      <c r="P223" s="273"/>
      <c r="Q223" s="279"/>
      <c r="R223" s="273" t="s">
        <v>1072</v>
      </c>
      <c r="S223" s="273" t="s">
        <v>1191</v>
      </c>
      <c r="T223" s="277" t="str">
        <f t="shared" ca="1" si="3"/>
        <v>0 tahun, 3 bulan, 21 hari</v>
      </c>
      <c r="U223" s="273">
        <f ca="1">DATEDIF(C223,Summary!$A$1,"d")</f>
        <v>113</v>
      </c>
      <c r="V223" s="273" t="s">
        <v>14874</v>
      </c>
      <c r="W223" s="280" t="str" cm="1">
        <f t="array" aca="1" ref="W223" ca="1">_xlfn.IFS(U223&lt;=X223,X223,U223&lt;=X223*2,X223*2,U223&lt;=X223*3,X223*3,U223&gt;X223*3,"&gt;"&amp;X223*3)</f>
        <v>Closed</v>
      </c>
      <c r="X223" s="280" t="str" cm="1">
        <f t="array" ref="X223">_xlfn.IFS(M223="Level 1",7,M223="Level 2",14,M223="Level 3","30",M223="Info","Info",M223="Closed","Closed")</f>
        <v>Closed</v>
      </c>
    </row>
    <row r="224" spans="1:24" s="236" customFormat="1" ht="81.599999999999994" x14ac:dyDescent="0.7">
      <c r="A224" s="273">
        <v>224</v>
      </c>
      <c r="B224" s="274" t="s">
        <v>14341</v>
      </c>
      <c r="C224" s="275">
        <v>46191</v>
      </c>
      <c r="D224" s="275">
        <v>46183</v>
      </c>
      <c r="E224" s="276" t="s">
        <v>39</v>
      </c>
      <c r="F224" s="277" t="s">
        <v>14394</v>
      </c>
      <c r="G224" s="277" t="s">
        <v>14395</v>
      </c>
      <c r="H224" s="276" t="s">
        <v>5508</v>
      </c>
      <c r="I224" s="276" t="s">
        <v>5989</v>
      </c>
      <c r="J224" s="277" t="s">
        <v>12614</v>
      </c>
      <c r="K224" s="274" t="s">
        <v>14977</v>
      </c>
      <c r="L224" s="316" t="s">
        <v>1184</v>
      </c>
      <c r="M224" s="316" t="s">
        <v>1184</v>
      </c>
      <c r="N224" s="277"/>
      <c r="O224" s="273" t="s">
        <v>14413</v>
      </c>
      <c r="P224" s="273" t="s">
        <v>14413</v>
      </c>
      <c r="Q224" s="279"/>
      <c r="R224" s="273" t="s">
        <v>13705</v>
      </c>
      <c r="S224" s="273" t="s">
        <v>13706</v>
      </c>
      <c r="T224" s="277" t="str">
        <f t="shared" ca="1" si="3"/>
        <v>0 tahun, 3 bulan, 21 hari</v>
      </c>
      <c r="U224" s="273">
        <f ca="1">DATEDIF(C224,Summary!$A$1,"d")</f>
        <v>113</v>
      </c>
      <c r="V224" s="273" t="s">
        <v>14875</v>
      </c>
      <c r="W224" s="280" t="str" cm="1">
        <f t="array" aca="1" ref="W224" ca="1">_xlfn.IFS(U224&lt;=X224,X224,U224&lt;=X224*2,X224*2,U224&lt;=X224*3,X224*3,U224&gt;X224*3,"&gt;"&amp;X224*3)</f>
        <v>Closed</v>
      </c>
      <c r="X224" s="280" t="str" cm="1">
        <f t="array" ref="X224">_xlfn.IFS(M224="Level 1",7,M224="Level 2",14,M224="Level 3","30",M224="Info","Info",M224="Closed","Closed")</f>
        <v>Closed</v>
      </c>
    </row>
    <row r="225" spans="1:24" s="236" customFormat="1" ht="102" x14ac:dyDescent="0.7">
      <c r="A225" s="273">
        <v>225</v>
      </c>
      <c r="B225" s="274" t="s">
        <v>14342</v>
      </c>
      <c r="C225" s="275">
        <v>46191</v>
      </c>
      <c r="D225" s="275">
        <v>46188</v>
      </c>
      <c r="E225" s="276" t="s">
        <v>10388</v>
      </c>
      <c r="F225" s="277" t="s">
        <v>14396</v>
      </c>
      <c r="G225" s="277" t="s">
        <v>14397</v>
      </c>
      <c r="H225" s="276" t="s">
        <v>5508</v>
      </c>
      <c r="I225" s="276" t="s">
        <v>5508</v>
      </c>
      <c r="J225" s="277" t="s">
        <v>12603</v>
      </c>
      <c r="K225" s="274" t="s">
        <v>14978</v>
      </c>
      <c r="L225" s="312" t="s">
        <v>1308</v>
      </c>
      <c r="M225" s="312" t="s">
        <v>1308</v>
      </c>
      <c r="N225" s="277"/>
      <c r="O225" s="273"/>
      <c r="P225" s="273"/>
      <c r="Q225" s="279"/>
      <c r="R225" s="273" t="s">
        <v>1080</v>
      </c>
      <c r="S225" s="273" t="s">
        <v>9788</v>
      </c>
      <c r="T225" s="277" t="str">
        <f t="shared" ca="1" si="3"/>
        <v>0 tahun, 3 bulan, 21 hari</v>
      </c>
      <c r="U225" s="273">
        <f ca="1">DATEDIF(C225,Summary!$A$1,"d")</f>
        <v>113</v>
      </c>
      <c r="V225" s="273" t="s">
        <v>14876</v>
      </c>
      <c r="W225" s="280" t="str" cm="1">
        <f t="array" aca="1" ref="W225" ca="1">_xlfn.IFS(U225&lt;=X225,X225,U225&lt;=X225*2,X225*2,U225&lt;=X225*3,X225*3,U225&gt;X225*3,"&gt;"&amp;X225*3)</f>
        <v>Info</v>
      </c>
      <c r="X225" s="280" t="str" cm="1">
        <f t="array" ref="X225">_xlfn.IFS(M225="Level 1",7,M225="Level 2",14,M225="Level 3","30",M225="Info","Info",M225="Closed","Closed")</f>
        <v>Info</v>
      </c>
    </row>
    <row r="226" spans="1:24" s="236" customFormat="1" ht="102" x14ac:dyDescent="0.7">
      <c r="A226" s="273">
        <v>226</v>
      </c>
      <c r="B226" s="274" t="s">
        <v>14343</v>
      </c>
      <c r="C226" s="275">
        <v>46191</v>
      </c>
      <c r="D226" s="275">
        <v>46191</v>
      </c>
      <c r="E226" s="276" t="s">
        <v>10388</v>
      </c>
      <c r="F226" s="277" t="s">
        <v>14398</v>
      </c>
      <c r="G226" s="277" t="s">
        <v>14399</v>
      </c>
      <c r="H226" s="276" t="s">
        <v>5985</v>
      </c>
      <c r="I226" s="276" t="str">
        <f>H226</f>
        <v>Corporate</v>
      </c>
      <c r="J226" s="277" t="s">
        <v>12603</v>
      </c>
      <c r="K226" s="274" t="s">
        <v>14978</v>
      </c>
      <c r="L226" s="311" t="s">
        <v>1184</v>
      </c>
      <c r="M226" s="311" t="s">
        <v>1184</v>
      </c>
      <c r="N226" s="277"/>
      <c r="O226" s="273"/>
      <c r="P226" s="273"/>
      <c r="Q226" s="279"/>
      <c r="R226" s="273" t="s">
        <v>1080</v>
      </c>
      <c r="S226" s="273" t="s">
        <v>9788</v>
      </c>
      <c r="T226" s="277" t="str">
        <f t="shared" ca="1" si="3"/>
        <v>0 tahun, 3 bulan, 21 hari</v>
      </c>
      <c r="U226" s="273">
        <f ca="1">DATEDIF(C226,Summary!$A$1,"d")</f>
        <v>113</v>
      </c>
      <c r="V226" s="273" t="s">
        <v>14877</v>
      </c>
      <c r="W226" s="280" t="str" cm="1">
        <f t="array" aca="1" ref="W226" ca="1">_xlfn.IFS(U226&lt;=X226,X226,U226&lt;=X226*2,X226*2,U226&lt;=X226*3,X226*3,U226&gt;X226*3,"&gt;"&amp;X226*3)</f>
        <v>Closed</v>
      </c>
      <c r="X226" s="280" t="str" cm="1">
        <f t="array" ref="X226">_xlfn.IFS(M226="Level 1",7,M226="Level 2",14,M226="Level 3","30",M226="Info","Info",M226="Closed","Closed")</f>
        <v>Closed</v>
      </c>
    </row>
    <row r="227" spans="1:24" s="236" customFormat="1" ht="81.599999999999994" x14ac:dyDescent="0.7">
      <c r="A227" s="273">
        <v>227</v>
      </c>
      <c r="B227" s="274" t="s">
        <v>14344</v>
      </c>
      <c r="C227" s="275">
        <v>46196</v>
      </c>
      <c r="D227" s="275">
        <v>46188</v>
      </c>
      <c r="E227" s="276" t="s">
        <v>39</v>
      </c>
      <c r="F227" s="277" t="s">
        <v>14400</v>
      </c>
      <c r="G227" s="277" t="s">
        <v>14401</v>
      </c>
      <c r="H227" s="276" t="s">
        <v>5508</v>
      </c>
      <c r="I227" s="276" t="s">
        <v>3200</v>
      </c>
      <c r="J227" s="277" t="s">
        <v>13323</v>
      </c>
      <c r="K227" s="274" t="s">
        <v>14977</v>
      </c>
      <c r="L227" s="316" t="s">
        <v>1184</v>
      </c>
      <c r="M227" s="316" t="s">
        <v>1184</v>
      </c>
      <c r="N227" s="277"/>
      <c r="O227" s="273" t="s">
        <v>15149</v>
      </c>
      <c r="P227" s="273" t="s">
        <v>15149</v>
      </c>
      <c r="Q227" s="279"/>
      <c r="R227" s="273" t="s">
        <v>6025</v>
      </c>
      <c r="S227" s="273" t="s">
        <v>11562</v>
      </c>
      <c r="T227" s="277" t="str">
        <f t="shared" ca="1" si="3"/>
        <v>0 tahun, 3 bulan, 16 hari</v>
      </c>
      <c r="U227" s="273">
        <f ca="1">DATEDIF(C227,Summary!$A$1,"d")</f>
        <v>108</v>
      </c>
      <c r="V227" s="273" t="s">
        <v>14878</v>
      </c>
      <c r="W227" s="280" t="str" cm="1">
        <f t="array" aca="1" ref="W227" ca="1">_xlfn.IFS(U227&lt;=X227,X227,U227&lt;=X227*2,X227*2,U227&lt;=X227*3,X227*3,U227&gt;X227*3,"&gt;"&amp;X227*3)</f>
        <v>Closed</v>
      </c>
      <c r="X227" s="280" t="str" cm="1">
        <f t="array" ref="X227">_xlfn.IFS(M227="Level 1",7,M227="Level 2",14,M227="Level 3","30",M227="Info","Info",M227="Closed","Closed")</f>
        <v>Closed</v>
      </c>
    </row>
    <row r="228" spans="1:24" s="236" customFormat="1" ht="102" x14ac:dyDescent="0.7">
      <c r="A228" s="273">
        <v>228</v>
      </c>
      <c r="B228" s="274" t="s">
        <v>14345</v>
      </c>
      <c r="C228" s="275">
        <v>46196</v>
      </c>
      <c r="D228" s="275">
        <v>46191</v>
      </c>
      <c r="E228" s="276" t="s">
        <v>39</v>
      </c>
      <c r="F228" s="277" t="s">
        <v>14402</v>
      </c>
      <c r="G228" s="277" t="s">
        <v>14403</v>
      </c>
      <c r="H228" s="276" t="s">
        <v>5508</v>
      </c>
      <c r="I228" s="276" t="s">
        <v>5989</v>
      </c>
      <c r="J228" s="277" t="s">
        <v>1088</v>
      </c>
      <c r="K228" s="274" t="s">
        <v>14977</v>
      </c>
      <c r="L228" s="316" t="s">
        <v>1184</v>
      </c>
      <c r="M228" s="316" t="s">
        <v>1184</v>
      </c>
      <c r="N228" s="277"/>
      <c r="O228" s="273" t="s">
        <v>15150</v>
      </c>
      <c r="P228" s="273" t="s">
        <v>15150</v>
      </c>
      <c r="Q228" s="279"/>
      <c r="R228" s="273" t="s">
        <v>1088</v>
      </c>
      <c r="S228" s="273" t="s">
        <v>13852</v>
      </c>
      <c r="T228" s="277" t="str">
        <f t="shared" ca="1" si="3"/>
        <v>0 tahun, 3 bulan, 16 hari</v>
      </c>
      <c r="U228" s="273">
        <f ca="1">DATEDIF(C228,Summary!$A$1,"d")</f>
        <v>108</v>
      </c>
      <c r="V228" s="273" t="s">
        <v>14879</v>
      </c>
      <c r="W228" s="280" t="str" cm="1">
        <f t="array" aca="1" ref="W228" ca="1">_xlfn.IFS(U228&lt;=X228,X228,U228&lt;=X228*2,X228*2,U228&lt;=X228*3,X228*3,U228&gt;X228*3,"&gt;"&amp;X228*3)</f>
        <v>Closed</v>
      </c>
      <c r="X228" s="280" t="str" cm="1">
        <f t="array" ref="X228">_xlfn.IFS(M228="Level 1",7,M228="Level 2",14,M228="Level 3","30",M228="Info","Info",M228="Closed","Closed")</f>
        <v>Closed</v>
      </c>
    </row>
    <row r="229" spans="1:24" s="236" customFormat="1" ht="122.4" x14ac:dyDescent="0.7">
      <c r="A229" s="273">
        <v>229</v>
      </c>
      <c r="B229" s="274" t="s">
        <v>14346</v>
      </c>
      <c r="C229" s="275">
        <v>46195</v>
      </c>
      <c r="D229" s="275">
        <v>46191</v>
      </c>
      <c r="E229" s="276" t="s">
        <v>39</v>
      </c>
      <c r="F229" s="277" t="s">
        <v>14384</v>
      </c>
      <c r="G229" s="277" t="s">
        <v>14404</v>
      </c>
      <c r="H229" s="276" t="s">
        <v>5508</v>
      </c>
      <c r="I229" s="276" t="s">
        <v>5989</v>
      </c>
      <c r="J229" s="277" t="s">
        <v>1088</v>
      </c>
      <c r="K229" s="274" t="s">
        <v>14977</v>
      </c>
      <c r="L229" s="316" t="s">
        <v>1184</v>
      </c>
      <c r="M229" s="316" t="s">
        <v>1184</v>
      </c>
      <c r="N229" s="277"/>
      <c r="O229" s="273" t="s">
        <v>15150</v>
      </c>
      <c r="P229" s="273" t="s">
        <v>15150</v>
      </c>
      <c r="Q229" s="279"/>
      <c r="R229" s="273" t="s">
        <v>1088</v>
      </c>
      <c r="S229" s="273" t="s">
        <v>13852</v>
      </c>
      <c r="T229" s="277" t="str">
        <f t="shared" ca="1" si="3"/>
        <v>0 tahun, 3 bulan, 17 hari</v>
      </c>
      <c r="U229" s="273">
        <f ca="1">DATEDIF(C229,Summary!$A$1,"d")</f>
        <v>109</v>
      </c>
      <c r="V229" s="273" t="s">
        <v>14880</v>
      </c>
      <c r="W229" s="280" t="str" cm="1">
        <f t="array" aca="1" ref="W229" ca="1">_xlfn.IFS(U229&lt;=X229,X229,U229&lt;=X229*2,X229*2,U229&lt;=X229*3,X229*3,U229&gt;X229*3,"&gt;"&amp;X229*3)</f>
        <v>Closed</v>
      </c>
      <c r="X229" s="280" t="str" cm="1">
        <f t="array" ref="X229">_xlfn.IFS(M229="Level 1",7,M229="Level 2",14,M229="Level 3","30",M229="Info","Info",M229="Closed","Closed")</f>
        <v>Closed</v>
      </c>
    </row>
    <row r="230" spans="1:24" s="236" customFormat="1" ht="142.80000000000001" x14ac:dyDescent="0.7">
      <c r="A230" s="273">
        <v>230</v>
      </c>
      <c r="B230" s="274" t="s">
        <v>14664</v>
      </c>
      <c r="C230" s="275">
        <v>46195</v>
      </c>
      <c r="D230" s="275">
        <v>46191</v>
      </c>
      <c r="E230" s="276" t="s">
        <v>39</v>
      </c>
      <c r="F230" s="277" t="s">
        <v>14738</v>
      </c>
      <c r="G230" s="277" t="s">
        <v>14739</v>
      </c>
      <c r="H230" s="276" t="s">
        <v>5508</v>
      </c>
      <c r="I230" s="276" t="s">
        <v>5989</v>
      </c>
      <c r="J230" s="277" t="s">
        <v>1088</v>
      </c>
      <c r="K230" s="274" t="s">
        <v>14977</v>
      </c>
      <c r="L230" s="316" t="s">
        <v>1184</v>
      </c>
      <c r="M230" s="316" t="s">
        <v>1184</v>
      </c>
      <c r="N230" s="277"/>
      <c r="O230" s="273" t="s">
        <v>15150</v>
      </c>
      <c r="P230" s="273" t="s">
        <v>15150</v>
      </c>
      <c r="Q230" s="279"/>
      <c r="R230" s="273" t="s">
        <v>1088</v>
      </c>
      <c r="S230" s="273" t="s">
        <v>13852</v>
      </c>
      <c r="T230" s="277" t="str">
        <f t="shared" ca="1" si="3"/>
        <v>0 tahun, 3 bulan, 17 hari</v>
      </c>
      <c r="U230" s="273">
        <f ca="1">DATEDIF(C230,Summary!$A$1,"d")</f>
        <v>109</v>
      </c>
      <c r="V230" s="273" t="s">
        <v>14881</v>
      </c>
      <c r="W230" s="280" t="str" cm="1">
        <f t="array" aca="1" ref="W230" ca="1">_xlfn.IFS(U230&lt;=X230,X230,U230&lt;=X230*2,X230*2,U230&lt;=X230*3,X230*3,U230&gt;X230*3,"&gt;"&amp;X230*3)</f>
        <v>Closed</v>
      </c>
      <c r="X230" s="280" t="str" cm="1">
        <f t="array" ref="X230">_xlfn.IFS(M230="Level 1",7,M230="Level 2",14,M230="Level 3","30",M230="Info","Info",M230="Closed","Closed")</f>
        <v>Closed</v>
      </c>
    </row>
    <row r="231" spans="1:24" s="236" customFormat="1" ht="102" x14ac:dyDescent="0.7">
      <c r="A231" s="273">
        <v>231</v>
      </c>
      <c r="B231" s="274" t="s">
        <v>14665</v>
      </c>
      <c r="C231" s="275">
        <v>46195</v>
      </c>
      <c r="D231" s="275">
        <v>46191</v>
      </c>
      <c r="E231" s="276" t="s">
        <v>39</v>
      </c>
      <c r="F231" s="277" t="s">
        <v>14740</v>
      </c>
      <c r="G231" s="277" t="s">
        <v>14741</v>
      </c>
      <c r="H231" s="276" t="s">
        <v>5508</v>
      </c>
      <c r="I231" s="276" t="s">
        <v>5989</v>
      </c>
      <c r="J231" s="277" t="s">
        <v>12613</v>
      </c>
      <c r="K231" s="274" t="s">
        <v>14977</v>
      </c>
      <c r="L231" s="316" t="s">
        <v>1184</v>
      </c>
      <c r="M231" s="316" t="s">
        <v>1184</v>
      </c>
      <c r="N231" s="277"/>
      <c r="O231" s="273" t="s">
        <v>14513</v>
      </c>
      <c r="P231" s="273" t="s">
        <v>14513</v>
      </c>
      <c r="Q231" s="279"/>
      <c r="R231" s="273" t="s">
        <v>1175</v>
      </c>
      <c r="S231" s="273" t="s">
        <v>7484</v>
      </c>
      <c r="T231" s="277" t="str">
        <f t="shared" ca="1" si="3"/>
        <v>0 tahun, 3 bulan, 17 hari</v>
      </c>
      <c r="U231" s="273">
        <f ca="1">DATEDIF(C231,Summary!$A$1,"d")</f>
        <v>109</v>
      </c>
      <c r="V231" s="273" t="s">
        <v>14882</v>
      </c>
      <c r="W231" s="280" t="str" cm="1">
        <f t="array" aca="1" ref="W231" ca="1">_xlfn.IFS(U231&lt;=X231,X231,U231&lt;=X231*2,X231*2,U231&lt;=X231*3,X231*3,U231&gt;X231*3,"&gt;"&amp;X231*3)</f>
        <v>Closed</v>
      </c>
      <c r="X231" s="280" t="str" cm="1">
        <f t="array" ref="X231">_xlfn.IFS(M231="Level 1",7,M231="Level 2",14,M231="Level 3","30",M231="Info","Info",M231="Closed","Closed")</f>
        <v>Closed</v>
      </c>
    </row>
    <row r="232" spans="1:24" s="236" customFormat="1" ht="81.599999999999994" x14ac:dyDescent="0.7">
      <c r="A232" s="273">
        <v>232</v>
      </c>
      <c r="B232" s="274" t="s">
        <v>14666</v>
      </c>
      <c r="C232" s="275">
        <v>46195</v>
      </c>
      <c r="D232" s="275">
        <v>46191</v>
      </c>
      <c r="E232" s="276" t="s">
        <v>39</v>
      </c>
      <c r="F232" s="277" t="s">
        <v>14742</v>
      </c>
      <c r="G232" s="277" t="s">
        <v>14743</v>
      </c>
      <c r="H232" s="276" t="s">
        <v>5508</v>
      </c>
      <c r="I232" s="276" t="s">
        <v>5989</v>
      </c>
      <c r="J232" s="277" t="s">
        <v>1088</v>
      </c>
      <c r="K232" s="274" t="s">
        <v>14977</v>
      </c>
      <c r="L232" s="316" t="s">
        <v>1184</v>
      </c>
      <c r="M232" s="316" t="s">
        <v>1184</v>
      </c>
      <c r="N232" s="277"/>
      <c r="O232" s="273" t="s">
        <v>15150</v>
      </c>
      <c r="P232" s="273" t="s">
        <v>15150</v>
      </c>
      <c r="Q232" s="279"/>
      <c r="R232" s="273" t="s">
        <v>1088</v>
      </c>
      <c r="S232" s="273" t="s">
        <v>14541</v>
      </c>
      <c r="T232" s="277" t="str">
        <f t="shared" ca="1" si="3"/>
        <v>0 tahun, 3 bulan, 17 hari</v>
      </c>
      <c r="U232" s="273">
        <f ca="1">DATEDIF(C232,Summary!$A$1,"d")</f>
        <v>109</v>
      </c>
      <c r="V232" s="273" t="s">
        <v>14883</v>
      </c>
      <c r="W232" s="280" t="str" cm="1">
        <f t="array" aca="1" ref="W232" ca="1">_xlfn.IFS(U232&lt;=X232,X232,U232&lt;=X232*2,X232*2,U232&lt;=X232*3,X232*3,U232&gt;X232*3,"&gt;"&amp;X232*3)</f>
        <v>Closed</v>
      </c>
      <c r="X232" s="280" t="str" cm="1">
        <f t="array" ref="X232">_xlfn.IFS(M232="Level 1",7,M232="Level 2",14,M232="Level 3","30",M232="Info","Info",M232="Closed","Closed")</f>
        <v>Closed</v>
      </c>
    </row>
    <row r="233" spans="1:24" s="236" customFormat="1" ht="142.80000000000001" x14ac:dyDescent="0.7">
      <c r="A233" s="273">
        <v>233</v>
      </c>
      <c r="B233" s="274" t="s">
        <v>14667</v>
      </c>
      <c r="C233" s="275">
        <v>46195</v>
      </c>
      <c r="D233" s="275">
        <v>46188</v>
      </c>
      <c r="E233" s="276" t="s">
        <v>39</v>
      </c>
      <c r="F233" s="277" t="s">
        <v>14744</v>
      </c>
      <c r="G233" s="277" t="s">
        <v>14745</v>
      </c>
      <c r="H233" s="276" t="s">
        <v>1079</v>
      </c>
      <c r="I233" s="276" t="s">
        <v>3196</v>
      </c>
      <c r="J233" s="277" t="s">
        <v>12608</v>
      </c>
      <c r="K233" s="274" t="s">
        <v>14978</v>
      </c>
      <c r="L233" s="316" t="s">
        <v>1184</v>
      </c>
      <c r="M233" s="316" t="s">
        <v>1184</v>
      </c>
      <c r="N233" s="277"/>
      <c r="O233" s="273" t="s">
        <v>13166</v>
      </c>
      <c r="P233" s="273" t="s">
        <v>17075</v>
      </c>
      <c r="Q233" s="279"/>
      <c r="R233" s="273" t="s">
        <v>1079</v>
      </c>
      <c r="S233" s="273" t="s">
        <v>2488</v>
      </c>
      <c r="T233" s="277" t="str">
        <f t="shared" ca="1" si="3"/>
        <v>0 tahun, 3 bulan, 17 hari</v>
      </c>
      <c r="U233" s="273">
        <f ca="1">DATEDIF(C233,Summary!$A$1,"d")</f>
        <v>109</v>
      </c>
      <c r="V233" s="273" t="s">
        <v>14884</v>
      </c>
      <c r="W233" s="280" t="str" cm="1">
        <f t="array" aca="1" ref="W233" ca="1">_xlfn.IFS(U233&lt;=X233,X233,U233&lt;=X233*2,X233*2,U233&lt;=X233*3,X233*3,U233&gt;X233*3,"&gt;"&amp;X233*3)</f>
        <v>Closed</v>
      </c>
      <c r="X233" s="280" t="str" cm="1">
        <f t="array" ref="X233">_xlfn.IFS(M233="Level 1",7,M233="Level 2",14,M233="Level 3","30",M233="Info","Info",M233="Closed","Closed")</f>
        <v>Closed</v>
      </c>
    </row>
    <row r="234" spans="1:24" s="236" customFormat="1" ht="61.2" x14ac:dyDescent="0.7">
      <c r="A234" s="273">
        <v>234</v>
      </c>
      <c r="B234" s="274" t="s">
        <v>14668</v>
      </c>
      <c r="C234" s="275">
        <v>46196</v>
      </c>
      <c r="D234" s="275">
        <v>46191</v>
      </c>
      <c r="E234" s="276" t="s">
        <v>39</v>
      </c>
      <c r="F234" s="277" t="s">
        <v>14746</v>
      </c>
      <c r="G234" s="277" t="s">
        <v>14747</v>
      </c>
      <c r="H234" s="276" t="s">
        <v>5508</v>
      </c>
      <c r="I234" s="276" t="s">
        <v>5508</v>
      </c>
      <c r="J234" s="277" t="s">
        <v>12621</v>
      </c>
      <c r="K234" s="274" t="s">
        <v>14977</v>
      </c>
      <c r="L234" s="316" t="s">
        <v>1184</v>
      </c>
      <c r="M234" s="316" t="s">
        <v>1184</v>
      </c>
      <c r="N234" s="277"/>
      <c r="O234" s="273" t="s">
        <v>16108</v>
      </c>
      <c r="P234" s="273" t="s">
        <v>16108</v>
      </c>
      <c r="Q234" s="279"/>
      <c r="R234" s="273" t="s">
        <v>14955</v>
      </c>
      <c r="S234" s="273" t="s">
        <v>14956</v>
      </c>
      <c r="T234" s="277" t="str">
        <f t="shared" ca="1" si="3"/>
        <v>0 tahun, 3 bulan, 16 hari</v>
      </c>
      <c r="U234" s="273">
        <f ca="1">DATEDIF(C234,Summary!$A$1,"d")</f>
        <v>108</v>
      </c>
      <c r="V234" s="273" t="s">
        <v>14885</v>
      </c>
      <c r="W234" s="280" t="str" cm="1">
        <f t="array" aca="1" ref="W234" ca="1">_xlfn.IFS(U234&lt;=X234,X234,U234&lt;=X234*2,X234*2,U234&lt;=X234*3,X234*3,U234&gt;X234*3,"&gt;"&amp;X234*3)</f>
        <v>Closed</v>
      </c>
      <c r="X234" s="280" t="str" cm="1">
        <f t="array" ref="X234">_xlfn.IFS(M234="Level 1",7,M234="Level 2",14,M234="Level 3","30",M234="Info","Info",M234="Closed","Closed")</f>
        <v>Closed</v>
      </c>
    </row>
    <row r="235" spans="1:24" s="236" customFormat="1" ht="81.599999999999994" x14ac:dyDescent="0.7">
      <c r="A235" s="273">
        <v>235</v>
      </c>
      <c r="B235" s="274" t="s">
        <v>14669</v>
      </c>
      <c r="C235" s="275">
        <v>46196</v>
      </c>
      <c r="D235" s="275">
        <v>46188</v>
      </c>
      <c r="E235" s="276" t="s">
        <v>39</v>
      </c>
      <c r="F235" s="277" t="s">
        <v>14748</v>
      </c>
      <c r="G235" s="277" t="s">
        <v>14749</v>
      </c>
      <c r="H235" s="276" t="s">
        <v>5508</v>
      </c>
      <c r="I235" s="276" t="s">
        <v>5990</v>
      </c>
      <c r="J235" s="277" t="s">
        <v>12614</v>
      </c>
      <c r="K235" s="274" t="s">
        <v>14977</v>
      </c>
      <c r="L235" s="315" t="s">
        <v>1305</v>
      </c>
      <c r="M235" s="315" t="s">
        <v>5814</v>
      </c>
      <c r="N235" s="277"/>
      <c r="O235" s="273"/>
      <c r="P235" s="273"/>
      <c r="Q235" s="279"/>
      <c r="R235" s="273" t="s">
        <v>11545</v>
      </c>
      <c r="S235" s="273" t="s">
        <v>13350</v>
      </c>
      <c r="T235" s="277" t="str">
        <f t="shared" ca="1" si="3"/>
        <v>0 tahun, 3 bulan, 16 hari</v>
      </c>
      <c r="U235" s="273">
        <f ca="1">DATEDIF(C235,Summary!$A$1,"d")</f>
        <v>108</v>
      </c>
      <c r="V235" s="273" t="s">
        <v>14886</v>
      </c>
      <c r="W235" s="280" t="str" cm="1">
        <f t="array" aca="1" ref="W235" ca="1">_xlfn.IFS(U235&lt;=X235,X235,U235&lt;=X235*2,X235*2,U235&lt;=X235*3,X235*3,U235&gt;X235*3,"&gt;"&amp;X235*3)</f>
        <v>&gt;42</v>
      </c>
      <c r="X235" s="280" cm="1">
        <f t="array" ref="X235">_xlfn.IFS(M235="Level 1",7,M235="Level 2",14,M235="Level 3","30",M235="Info","Info",M235="Closed","Closed")</f>
        <v>14</v>
      </c>
    </row>
    <row r="236" spans="1:24" s="236" customFormat="1" ht="183.6" x14ac:dyDescent="0.7">
      <c r="A236" s="273">
        <v>236</v>
      </c>
      <c r="B236" s="274" t="s">
        <v>14670</v>
      </c>
      <c r="C236" s="275">
        <v>46196</v>
      </c>
      <c r="D236" s="275">
        <v>46139</v>
      </c>
      <c r="E236" s="276" t="s">
        <v>39</v>
      </c>
      <c r="F236" s="277" t="s">
        <v>14750</v>
      </c>
      <c r="G236" s="277" t="s">
        <v>14751</v>
      </c>
      <c r="H236" s="276" t="s">
        <v>5508</v>
      </c>
      <c r="I236" s="276" t="s">
        <v>5989</v>
      </c>
      <c r="J236" s="277" t="s">
        <v>9844</v>
      </c>
      <c r="K236" s="274" t="s">
        <v>14977</v>
      </c>
      <c r="L236" s="316" t="s">
        <v>1184</v>
      </c>
      <c r="M236" s="316" t="s">
        <v>1184</v>
      </c>
      <c r="N236" s="277"/>
      <c r="O236" s="273" t="s">
        <v>17076</v>
      </c>
      <c r="P236" s="273" t="s">
        <v>17076</v>
      </c>
      <c r="Q236" s="279"/>
      <c r="R236" s="273" t="s">
        <v>10720</v>
      </c>
      <c r="S236" s="273" t="s">
        <v>1071</v>
      </c>
      <c r="T236" s="277" t="str">
        <f t="shared" ca="1" si="3"/>
        <v>0 tahun, 3 bulan, 16 hari</v>
      </c>
      <c r="U236" s="273">
        <f ca="1">DATEDIF(C236,Summary!$A$1,"d")</f>
        <v>108</v>
      </c>
      <c r="V236" s="273" t="s">
        <v>14887</v>
      </c>
      <c r="W236" s="280" t="str" cm="1">
        <f t="array" aca="1" ref="W236" ca="1">_xlfn.IFS(U236&lt;=X236,X236,U236&lt;=X236*2,X236*2,U236&lt;=X236*3,X236*3,U236&gt;X236*3,"&gt;"&amp;X236*3)</f>
        <v>Closed</v>
      </c>
      <c r="X236" s="280" t="str" cm="1">
        <f t="array" ref="X236">_xlfn.IFS(M236="Level 1",7,M236="Level 2",14,M236="Level 3","30",M236="Info","Info",M236="Closed","Closed")</f>
        <v>Closed</v>
      </c>
    </row>
    <row r="237" spans="1:24" s="236" customFormat="1" ht="142.80000000000001" x14ac:dyDescent="0.7">
      <c r="A237" s="273">
        <v>237</v>
      </c>
      <c r="B237" s="274" t="s">
        <v>14671</v>
      </c>
      <c r="C237" s="275">
        <v>46196</v>
      </c>
      <c r="D237" s="275">
        <v>46196</v>
      </c>
      <c r="E237" s="276" t="s">
        <v>7150</v>
      </c>
      <c r="F237" s="277" t="s">
        <v>14752</v>
      </c>
      <c r="G237" s="277" t="s">
        <v>14753</v>
      </c>
      <c r="H237" s="276" t="s">
        <v>5508</v>
      </c>
      <c r="I237" s="276" t="s">
        <v>5990</v>
      </c>
      <c r="J237" s="277" t="s">
        <v>12614</v>
      </c>
      <c r="K237" s="274" t="s">
        <v>14978</v>
      </c>
      <c r="L237" s="312" t="s">
        <v>1308</v>
      </c>
      <c r="M237" s="312" t="s">
        <v>1308</v>
      </c>
      <c r="N237" s="277"/>
      <c r="O237" s="273"/>
      <c r="P237" s="273"/>
      <c r="Q237" s="279"/>
      <c r="R237" s="273" t="s">
        <v>11545</v>
      </c>
      <c r="S237" s="273" t="s">
        <v>13350</v>
      </c>
      <c r="T237" s="277" t="str">
        <f t="shared" ca="1" si="3"/>
        <v>0 tahun, 3 bulan, 16 hari</v>
      </c>
      <c r="U237" s="273">
        <f ca="1">DATEDIF(C237,Summary!$A$1,"d")</f>
        <v>108</v>
      </c>
      <c r="V237" s="273" t="s">
        <v>14888</v>
      </c>
      <c r="W237" s="280" t="str" cm="1">
        <f t="array" aca="1" ref="W237" ca="1">_xlfn.IFS(U237&lt;=X237,X237,U237&lt;=X237*2,X237*2,U237&lt;=X237*3,X237*3,U237&gt;X237*3,"&gt;"&amp;X237*3)</f>
        <v>Info</v>
      </c>
      <c r="X237" s="280" t="str" cm="1">
        <f t="array" ref="X237">_xlfn.IFS(M237="Level 1",7,M237="Level 2",14,M237="Level 3","30",M237="Info","Info",M237="Closed","Closed")</f>
        <v>Info</v>
      </c>
    </row>
    <row r="238" spans="1:24" s="236" customFormat="1" ht="81.599999999999994" x14ac:dyDescent="0.7">
      <c r="A238" s="273">
        <v>238</v>
      </c>
      <c r="B238" s="274" t="s">
        <v>14672</v>
      </c>
      <c r="C238" s="275">
        <v>46197</v>
      </c>
      <c r="D238" s="275">
        <v>46185</v>
      </c>
      <c r="E238" s="276" t="s">
        <v>39</v>
      </c>
      <c r="F238" s="277" t="s">
        <v>14754</v>
      </c>
      <c r="G238" s="277" t="s">
        <v>14755</v>
      </c>
      <c r="H238" s="276" t="s">
        <v>1079</v>
      </c>
      <c r="I238" s="276" t="s">
        <v>7756</v>
      </c>
      <c r="J238" s="277" t="s">
        <v>12603</v>
      </c>
      <c r="K238" s="274" t="s">
        <v>14978</v>
      </c>
      <c r="L238" s="312" t="s">
        <v>1308</v>
      </c>
      <c r="M238" s="312" t="s">
        <v>1308</v>
      </c>
      <c r="N238" s="277"/>
      <c r="O238" s="273"/>
      <c r="P238" s="273" t="s">
        <v>14174</v>
      </c>
      <c r="Q238" s="279"/>
      <c r="R238" s="273" t="s">
        <v>1168</v>
      </c>
      <c r="S238" s="273" t="s">
        <v>4425</v>
      </c>
      <c r="T238" s="277" t="str">
        <f t="shared" ca="1" si="3"/>
        <v>0 tahun, 3 bulan, 15 hari</v>
      </c>
      <c r="U238" s="273">
        <f ca="1">DATEDIF(C238,Summary!$A$1,"d")</f>
        <v>107</v>
      </c>
      <c r="V238" s="273" t="s">
        <v>14889</v>
      </c>
      <c r="W238" s="280" t="str" cm="1">
        <f t="array" aca="1" ref="W238" ca="1">_xlfn.IFS(U238&lt;=X238,X238,U238&lt;=X238*2,X238*2,U238&lt;=X238*3,X238*3,U238&gt;X238*3,"&gt;"&amp;X238*3)</f>
        <v>Info</v>
      </c>
      <c r="X238" s="280" t="str" cm="1">
        <f t="array" ref="X238">_xlfn.IFS(M238="Level 1",7,M238="Level 2",14,M238="Level 3","30",M238="Info","Info",M238="Closed","Closed")</f>
        <v>Info</v>
      </c>
    </row>
    <row r="239" spans="1:24" s="236" customFormat="1" ht="81.599999999999994" x14ac:dyDescent="0.7">
      <c r="A239" s="273">
        <v>239</v>
      </c>
      <c r="B239" s="274" t="s">
        <v>14673</v>
      </c>
      <c r="C239" s="275">
        <v>46197</v>
      </c>
      <c r="D239" s="275">
        <v>46196</v>
      </c>
      <c r="E239" s="276" t="s">
        <v>10388</v>
      </c>
      <c r="F239" s="277" t="s">
        <v>14756</v>
      </c>
      <c r="G239" s="277" t="s">
        <v>14757</v>
      </c>
      <c r="H239" s="276" t="s">
        <v>5508</v>
      </c>
      <c r="I239" s="276" t="s">
        <v>5990</v>
      </c>
      <c r="J239" s="277" t="s">
        <v>12614</v>
      </c>
      <c r="K239" s="274" t="s">
        <v>14978</v>
      </c>
      <c r="L239" s="312" t="s">
        <v>1308</v>
      </c>
      <c r="M239" s="312" t="s">
        <v>1308</v>
      </c>
      <c r="N239" s="277"/>
      <c r="O239" s="273"/>
      <c r="P239" s="273" t="s">
        <v>14269</v>
      </c>
      <c r="Q239" s="279"/>
      <c r="R239" s="273" t="s">
        <v>11545</v>
      </c>
      <c r="S239" s="273" t="s">
        <v>13350</v>
      </c>
      <c r="T239" s="277" t="str">
        <f t="shared" ca="1" si="3"/>
        <v>0 tahun, 3 bulan, 15 hari</v>
      </c>
      <c r="U239" s="273">
        <f ca="1">DATEDIF(C239,Summary!$A$1,"d")</f>
        <v>107</v>
      </c>
      <c r="V239" s="273" t="s">
        <v>14890</v>
      </c>
      <c r="W239" s="280" t="str" cm="1">
        <f t="array" aca="1" ref="W239" ca="1">_xlfn.IFS(U239&lt;=X239,X239,U239&lt;=X239*2,X239*2,U239&lt;=X239*3,X239*3,U239&gt;X239*3,"&gt;"&amp;X239*3)</f>
        <v>Info</v>
      </c>
      <c r="X239" s="280" t="str" cm="1">
        <f t="array" ref="X239">_xlfn.IFS(M239="Level 1",7,M239="Level 2",14,M239="Level 3","30",M239="Info","Info",M239="Closed","Closed")</f>
        <v>Info</v>
      </c>
    </row>
    <row r="240" spans="1:24" s="236" customFormat="1" ht="81.599999999999994" x14ac:dyDescent="0.7">
      <c r="A240" s="273">
        <v>240</v>
      </c>
      <c r="B240" s="274" t="s">
        <v>14674</v>
      </c>
      <c r="C240" s="275">
        <v>46202</v>
      </c>
      <c r="D240" s="275">
        <v>46199</v>
      </c>
      <c r="E240" s="276" t="s">
        <v>10388</v>
      </c>
      <c r="F240" s="277" t="s">
        <v>14758</v>
      </c>
      <c r="G240" s="277" t="s">
        <v>14757</v>
      </c>
      <c r="H240" s="276" t="s">
        <v>5508</v>
      </c>
      <c r="I240" s="276" t="s">
        <v>5990</v>
      </c>
      <c r="J240" s="277" t="s">
        <v>12614</v>
      </c>
      <c r="K240" s="274" t="s">
        <v>14978</v>
      </c>
      <c r="L240" s="312" t="s">
        <v>1308</v>
      </c>
      <c r="M240" s="312" t="s">
        <v>1308</v>
      </c>
      <c r="N240" s="277"/>
      <c r="O240" s="273"/>
      <c r="P240" s="273" t="s">
        <v>14280</v>
      </c>
      <c r="Q240" s="279"/>
      <c r="R240" s="273" t="s">
        <v>11545</v>
      </c>
      <c r="S240" s="273" t="s">
        <v>13350</v>
      </c>
      <c r="T240" s="277" t="str">
        <f t="shared" ca="1" si="3"/>
        <v>0 tahun, 3 bulan, 10 hari</v>
      </c>
      <c r="U240" s="273">
        <f ca="1">DATEDIF(C240,Summary!$A$1,"d")</f>
        <v>102</v>
      </c>
      <c r="V240" s="273" t="s">
        <v>14891</v>
      </c>
      <c r="W240" s="280" t="str" cm="1">
        <f t="array" aca="1" ref="W240" ca="1">_xlfn.IFS(U240&lt;=X240,X240,U240&lt;=X240*2,X240*2,U240&lt;=X240*3,X240*3,U240&gt;X240*3,"&gt;"&amp;X240*3)</f>
        <v>Info</v>
      </c>
      <c r="X240" s="280" t="str" cm="1">
        <f t="array" ref="X240">_xlfn.IFS(M240="Level 1",7,M240="Level 2",14,M240="Level 3","30",M240="Info","Info",M240="Closed","Closed")</f>
        <v>Info</v>
      </c>
    </row>
    <row r="241" spans="1:24" s="236" customFormat="1" ht="102" x14ac:dyDescent="0.7">
      <c r="A241" s="273">
        <v>241</v>
      </c>
      <c r="B241" s="274" t="s">
        <v>14675</v>
      </c>
      <c r="C241" s="275">
        <v>46202</v>
      </c>
      <c r="D241" s="275">
        <v>46198</v>
      </c>
      <c r="E241" s="276" t="s">
        <v>39</v>
      </c>
      <c r="F241" s="277" t="s">
        <v>14759</v>
      </c>
      <c r="G241" s="277" t="s">
        <v>14760</v>
      </c>
      <c r="H241" s="276" t="s">
        <v>5508</v>
      </c>
      <c r="I241" s="276" t="s">
        <v>3191</v>
      </c>
      <c r="J241" s="277" t="s">
        <v>1088</v>
      </c>
      <c r="K241" s="274" t="s">
        <v>14977</v>
      </c>
      <c r="L241" s="316" t="s">
        <v>1184</v>
      </c>
      <c r="M241" s="316" t="s">
        <v>1184</v>
      </c>
      <c r="N241" s="277"/>
      <c r="O241" s="273" t="s">
        <v>15166</v>
      </c>
      <c r="P241" s="273" t="s">
        <v>15166</v>
      </c>
      <c r="Q241" s="279"/>
      <c r="R241" s="273" t="s">
        <v>11545</v>
      </c>
      <c r="S241" s="273" t="s">
        <v>11722</v>
      </c>
      <c r="T241" s="277" t="str">
        <f t="shared" ca="1" si="3"/>
        <v>0 tahun, 3 bulan, 10 hari</v>
      </c>
      <c r="U241" s="273">
        <f ca="1">DATEDIF(C241,Summary!$A$1,"d")</f>
        <v>102</v>
      </c>
      <c r="V241" s="273" t="s">
        <v>14892</v>
      </c>
      <c r="W241" s="280" t="str" cm="1">
        <f t="array" aca="1" ref="W241" ca="1">_xlfn.IFS(U241&lt;=X241,X241,U241&lt;=X241*2,X241*2,U241&lt;=X241*3,X241*3,U241&gt;X241*3,"&gt;"&amp;X241*3)</f>
        <v>Closed</v>
      </c>
      <c r="X241" s="280" t="str" cm="1">
        <f t="array" ref="X241">_xlfn.IFS(M241="Level 1",7,M241="Level 2",14,M241="Level 3","30",M241="Info","Info",M241="Closed","Closed")</f>
        <v>Closed</v>
      </c>
    </row>
    <row r="242" spans="1:24" s="236" customFormat="1" ht="81.599999999999994" x14ac:dyDescent="0.7">
      <c r="A242" s="273">
        <v>242</v>
      </c>
      <c r="B242" s="274" t="s">
        <v>14676</v>
      </c>
      <c r="C242" s="275">
        <v>46202</v>
      </c>
      <c r="D242" s="275">
        <v>46202</v>
      </c>
      <c r="E242" s="276" t="s">
        <v>10388</v>
      </c>
      <c r="F242" s="277" t="s">
        <v>14761</v>
      </c>
      <c r="G242" s="277" t="s">
        <v>13620</v>
      </c>
      <c r="H242" s="276" t="s">
        <v>5508</v>
      </c>
      <c r="I242" s="276" t="s">
        <v>5990</v>
      </c>
      <c r="J242" s="277" t="s">
        <v>12614</v>
      </c>
      <c r="K242" s="274" t="s">
        <v>14978</v>
      </c>
      <c r="L242" s="312" t="s">
        <v>1308</v>
      </c>
      <c r="M242" s="312" t="s">
        <v>1308</v>
      </c>
      <c r="N242" s="277"/>
      <c r="O242" s="273"/>
      <c r="P242" s="273" t="s">
        <v>14282</v>
      </c>
      <c r="Q242" s="279"/>
      <c r="R242" s="273" t="s">
        <v>11545</v>
      </c>
      <c r="S242" s="273" t="s">
        <v>11722</v>
      </c>
      <c r="T242" s="277" t="str">
        <f t="shared" ca="1" si="3"/>
        <v>0 tahun, 3 bulan, 10 hari</v>
      </c>
      <c r="U242" s="273">
        <f ca="1">DATEDIF(C242,Summary!$A$1,"d")</f>
        <v>102</v>
      </c>
      <c r="V242" s="273" t="s">
        <v>14893</v>
      </c>
      <c r="W242" s="280" t="str" cm="1">
        <f t="array" aca="1" ref="W242" ca="1">_xlfn.IFS(U242&lt;=X242,X242,U242&lt;=X242*2,X242*2,U242&lt;=X242*3,X242*3,U242&gt;X242*3,"&gt;"&amp;X242*3)</f>
        <v>Info</v>
      </c>
      <c r="X242" s="280" t="str" cm="1">
        <f t="array" ref="X242">_xlfn.IFS(M242="Level 1",7,M242="Level 2",14,M242="Level 3","30",M242="Info","Info",M242="Closed","Closed")</f>
        <v>Info</v>
      </c>
    </row>
    <row r="243" spans="1:24" s="236" customFormat="1" ht="102" x14ac:dyDescent="0.7">
      <c r="A243" s="273">
        <v>243</v>
      </c>
      <c r="B243" s="274" t="s">
        <v>14677</v>
      </c>
      <c r="C243" s="275">
        <v>46202</v>
      </c>
      <c r="D243" s="275">
        <v>46202</v>
      </c>
      <c r="E243" s="276" t="s">
        <v>10388</v>
      </c>
      <c r="F243" s="277" t="s">
        <v>14762</v>
      </c>
      <c r="G243" s="277" t="s">
        <v>13620</v>
      </c>
      <c r="H243" s="276" t="s">
        <v>5508</v>
      </c>
      <c r="I243" s="276" t="s">
        <v>5990</v>
      </c>
      <c r="J243" s="277" t="s">
        <v>12614</v>
      </c>
      <c r="K243" s="274" t="s">
        <v>14978</v>
      </c>
      <c r="L243" s="312" t="s">
        <v>1308</v>
      </c>
      <c r="M243" s="312" t="s">
        <v>1308</v>
      </c>
      <c r="N243" s="277"/>
      <c r="O243" s="273"/>
      <c r="P243" s="273" t="s">
        <v>14285</v>
      </c>
      <c r="Q243" s="279"/>
      <c r="R243" s="273" t="s">
        <v>11545</v>
      </c>
      <c r="S243" s="273" t="s">
        <v>11722</v>
      </c>
      <c r="T243" s="277" t="str">
        <f t="shared" ca="1" si="3"/>
        <v>0 tahun, 3 bulan, 10 hari</v>
      </c>
      <c r="U243" s="273">
        <f ca="1">DATEDIF(C243,Summary!$A$1,"d")</f>
        <v>102</v>
      </c>
      <c r="V243" s="273" t="s">
        <v>14894</v>
      </c>
      <c r="W243" s="280" t="str" cm="1">
        <f t="array" aca="1" ref="W243" ca="1">_xlfn.IFS(U243&lt;=X243,X243,U243&lt;=X243*2,X243*2,U243&lt;=X243*3,X243*3,U243&gt;X243*3,"&gt;"&amp;X243*3)</f>
        <v>Info</v>
      </c>
      <c r="X243" s="280" t="str" cm="1">
        <f t="array" ref="X243">_xlfn.IFS(M243="Level 1",7,M243="Level 2",14,M243="Level 3","30",M243="Info","Info",M243="Closed","Closed")</f>
        <v>Info</v>
      </c>
    </row>
    <row r="244" spans="1:24" s="236" customFormat="1" ht="142.80000000000001" x14ac:dyDescent="0.7">
      <c r="A244" s="273">
        <v>244</v>
      </c>
      <c r="B244" s="274" t="s">
        <v>14678</v>
      </c>
      <c r="C244" s="275">
        <v>46202</v>
      </c>
      <c r="D244" s="275">
        <v>46197</v>
      </c>
      <c r="E244" s="276" t="s">
        <v>39</v>
      </c>
      <c r="F244" s="277" t="s">
        <v>14742</v>
      </c>
      <c r="G244" s="277" t="s">
        <v>14763</v>
      </c>
      <c r="H244" s="276" t="s">
        <v>5508</v>
      </c>
      <c r="I244" s="276" t="s">
        <v>3191</v>
      </c>
      <c r="J244" s="277" t="s">
        <v>1088</v>
      </c>
      <c r="K244" s="274" t="s">
        <v>14977</v>
      </c>
      <c r="L244" s="316" t="s">
        <v>1184</v>
      </c>
      <c r="M244" s="316" t="s">
        <v>1184</v>
      </c>
      <c r="N244" s="277"/>
      <c r="O244" s="273" t="s">
        <v>15151</v>
      </c>
      <c r="P244" s="273" t="s">
        <v>15151</v>
      </c>
      <c r="Q244" s="279"/>
      <c r="R244" s="273" t="s">
        <v>1088</v>
      </c>
      <c r="S244" s="273" t="s">
        <v>14541</v>
      </c>
      <c r="T244" s="277" t="str">
        <f t="shared" ca="1" si="3"/>
        <v>0 tahun, 3 bulan, 10 hari</v>
      </c>
      <c r="U244" s="273">
        <f ca="1">DATEDIF(C244,Summary!$A$1,"d")</f>
        <v>102</v>
      </c>
      <c r="V244" s="273" t="s">
        <v>14895</v>
      </c>
      <c r="W244" s="280" t="str" cm="1">
        <f t="array" aca="1" ref="W244" ca="1">_xlfn.IFS(U244&lt;=X244,X244,U244&lt;=X244*2,X244*2,U244&lt;=X244*3,X244*3,U244&gt;X244*3,"&gt;"&amp;X244*3)</f>
        <v>Closed</v>
      </c>
      <c r="X244" s="280" t="str" cm="1">
        <f t="array" ref="X244">_xlfn.IFS(M244="Level 1",7,M244="Level 2",14,M244="Level 3","30",M244="Info","Info",M244="Closed","Closed")</f>
        <v>Closed</v>
      </c>
    </row>
    <row r="245" spans="1:24" s="236" customFormat="1" ht="183.6" x14ac:dyDescent="0.7">
      <c r="A245" s="273">
        <v>245</v>
      </c>
      <c r="B245" s="274" t="s">
        <v>14679</v>
      </c>
      <c r="C245" s="275">
        <v>46202</v>
      </c>
      <c r="D245" s="275">
        <v>46197</v>
      </c>
      <c r="E245" s="276" t="s">
        <v>39</v>
      </c>
      <c r="F245" s="277" t="s">
        <v>14384</v>
      </c>
      <c r="G245" s="277" t="s">
        <v>17089</v>
      </c>
      <c r="H245" s="276" t="s">
        <v>5508</v>
      </c>
      <c r="I245" s="276" t="s">
        <v>5990</v>
      </c>
      <c r="J245" s="277" t="s">
        <v>1088</v>
      </c>
      <c r="K245" s="274" t="s">
        <v>14977</v>
      </c>
      <c r="L245" s="316" t="s">
        <v>1184</v>
      </c>
      <c r="M245" s="316" t="s">
        <v>1184</v>
      </c>
      <c r="N245" s="277"/>
      <c r="O245" s="273" t="s">
        <v>15152</v>
      </c>
      <c r="P245" s="273" t="s">
        <v>15152</v>
      </c>
      <c r="Q245" s="279"/>
      <c r="R245" s="273" t="s">
        <v>1088</v>
      </c>
      <c r="S245" s="273" t="s">
        <v>14541</v>
      </c>
      <c r="T245" s="277" t="str">
        <f t="shared" ca="1" si="3"/>
        <v>0 tahun, 3 bulan, 10 hari</v>
      </c>
      <c r="U245" s="273">
        <f ca="1">DATEDIF(C245,Summary!$A$1,"d")</f>
        <v>102</v>
      </c>
      <c r="V245" s="273" t="s">
        <v>14896</v>
      </c>
      <c r="W245" s="280" t="str" cm="1">
        <f t="array" aca="1" ref="W245" ca="1">_xlfn.IFS(U245&lt;=X245,X245,U245&lt;=X245*2,X245*2,U245&lt;=X245*3,X245*3,U245&gt;X245*3,"&gt;"&amp;X245*3)</f>
        <v>Closed</v>
      </c>
      <c r="X245" s="280" t="str" cm="1">
        <f t="array" ref="X245">_xlfn.IFS(M245="Level 1",7,M245="Level 2",14,M245="Level 3","30",M245="Info","Info",M245="Closed","Closed")</f>
        <v>Closed</v>
      </c>
    </row>
    <row r="246" spans="1:24" s="236" customFormat="1" ht="183.6" x14ac:dyDescent="0.7">
      <c r="A246" s="273">
        <v>246</v>
      </c>
      <c r="B246" s="274" t="s">
        <v>14680</v>
      </c>
      <c r="C246" s="275">
        <v>46202</v>
      </c>
      <c r="D246" s="275">
        <v>46198</v>
      </c>
      <c r="E246" s="276" t="s">
        <v>39</v>
      </c>
      <c r="F246" s="277" t="s">
        <v>14386</v>
      </c>
      <c r="G246" s="277" t="s">
        <v>14764</v>
      </c>
      <c r="H246" s="276" t="s">
        <v>5508</v>
      </c>
      <c r="I246" s="276" t="s">
        <v>7640</v>
      </c>
      <c r="J246" s="277" t="s">
        <v>1088</v>
      </c>
      <c r="K246" s="274" t="s">
        <v>14977</v>
      </c>
      <c r="L246" s="316" t="s">
        <v>1184</v>
      </c>
      <c r="M246" s="316" t="s">
        <v>1184</v>
      </c>
      <c r="N246" s="277"/>
      <c r="O246" s="273" t="s">
        <v>15153</v>
      </c>
      <c r="P246" s="273" t="s">
        <v>15153</v>
      </c>
      <c r="Q246" s="279"/>
      <c r="R246" s="273" t="s">
        <v>1088</v>
      </c>
      <c r="S246" s="273" t="s">
        <v>14541</v>
      </c>
      <c r="T246" s="277" t="str">
        <f t="shared" ca="1" si="3"/>
        <v>0 tahun, 3 bulan, 10 hari</v>
      </c>
      <c r="U246" s="273">
        <f ca="1">DATEDIF(C246,Summary!$A$1,"d")</f>
        <v>102</v>
      </c>
      <c r="V246" s="273" t="s">
        <v>14897</v>
      </c>
      <c r="W246" s="280" t="str" cm="1">
        <f t="array" aca="1" ref="W246" ca="1">_xlfn.IFS(U246&lt;=X246,X246,U246&lt;=X246*2,X246*2,U246&lt;=X246*3,X246*3,U246&gt;X246*3,"&gt;"&amp;X246*3)</f>
        <v>Closed</v>
      </c>
      <c r="X246" s="280" t="str" cm="1">
        <f t="array" ref="X246">_xlfn.IFS(M246="Level 1",7,M246="Level 2",14,M246="Level 3","30",M246="Info","Info",M246="Closed","Closed")</f>
        <v>Closed</v>
      </c>
    </row>
    <row r="247" spans="1:24" s="236" customFormat="1" ht="244.8" x14ac:dyDescent="0.7">
      <c r="A247" s="273">
        <v>247</v>
      </c>
      <c r="B247" s="274" t="s">
        <v>14681</v>
      </c>
      <c r="C247" s="275">
        <v>46202</v>
      </c>
      <c r="D247" s="275">
        <v>46196</v>
      </c>
      <c r="E247" s="276" t="s">
        <v>39</v>
      </c>
      <c r="F247" s="277" t="s">
        <v>14765</v>
      </c>
      <c r="G247" s="277" t="s">
        <v>14766</v>
      </c>
      <c r="H247" s="276" t="s">
        <v>5508</v>
      </c>
      <c r="I247" s="276" t="s">
        <v>3200</v>
      </c>
      <c r="J247" s="277" t="s">
        <v>1088</v>
      </c>
      <c r="K247" s="274" t="s">
        <v>14977</v>
      </c>
      <c r="L247" s="316" t="s">
        <v>1184</v>
      </c>
      <c r="M247" s="316" t="s">
        <v>1184</v>
      </c>
      <c r="N247" s="277"/>
      <c r="O247" s="273" t="s">
        <v>15154</v>
      </c>
      <c r="P247" s="273" t="s">
        <v>15154</v>
      </c>
      <c r="Q247" s="279"/>
      <c r="R247" s="273" t="s">
        <v>1088</v>
      </c>
      <c r="S247" s="273" t="s">
        <v>1089</v>
      </c>
      <c r="T247" s="277" t="str">
        <f t="shared" ca="1" si="3"/>
        <v>0 tahun, 3 bulan, 10 hari</v>
      </c>
      <c r="U247" s="273">
        <f ca="1">DATEDIF(C247,Summary!$A$1,"d")</f>
        <v>102</v>
      </c>
      <c r="V247" s="273" t="s">
        <v>14898</v>
      </c>
      <c r="W247" s="280" t="str" cm="1">
        <f t="array" aca="1" ref="W247" ca="1">_xlfn.IFS(U247&lt;=X247,X247,U247&lt;=X247*2,X247*2,U247&lt;=X247*3,X247*3,U247&gt;X247*3,"&gt;"&amp;X247*3)</f>
        <v>Closed</v>
      </c>
      <c r="X247" s="280" t="str" cm="1">
        <f t="array" ref="X247">_xlfn.IFS(M247="Level 1",7,M247="Level 2",14,M247="Level 3","30",M247="Info","Info",M247="Closed","Closed")</f>
        <v>Closed</v>
      </c>
    </row>
    <row r="248" spans="1:24" s="236" customFormat="1" ht="142.80000000000001" x14ac:dyDescent="0.7">
      <c r="A248" s="273">
        <v>248</v>
      </c>
      <c r="B248" s="274" t="s">
        <v>14682</v>
      </c>
      <c r="C248" s="275">
        <v>46202</v>
      </c>
      <c r="D248" s="275">
        <v>46196</v>
      </c>
      <c r="E248" s="276" t="s">
        <v>39</v>
      </c>
      <c r="F248" s="277" t="s">
        <v>14767</v>
      </c>
      <c r="G248" s="277" t="s">
        <v>14768</v>
      </c>
      <c r="H248" s="276" t="s">
        <v>5508</v>
      </c>
      <c r="I248" s="276" t="s">
        <v>7640</v>
      </c>
      <c r="J248" s="277" t="s">
        <v>1088</v>
      </c>
      <c r="K248" s="274" t="s">
        <v>14977</v>
      </c>
      <c r="L248" s="316" t="s">
        <v>1184</v>
      </c>
      <c r="M248" s="316" t="s">
        <v>1184</v>
      </c>
      <c r="N248" s="277"/>
      <c r="O248" s="273" t="s">
        <v>14476</v>
      </c>
      <c r="P248" s="273" t="s">
        <v>14476</v>
      </c>
      <c r="Q248" s="279"/>
      <c r="R248" s="273" t="s">
        <v>1088</v>
      </c>
      <c r="S248" s="273" t="s">
        <v>14541</v>
      </c>
      <c r="T248" s="277" t="str">
        <f t="shared" ca="1" si="3"/>
        <v>0 tahun, 3 bulan, 10 hari</v>
      </c>
      <c r="U248" s="273">
        <f ca="1">DATEDIF(C248,Summary!$A$1,"d")</f>
        <v>102</v>
      </c>
      <c r="V248" s="273" t="s">
        <v>14899</v>
      </c>
      <c r="W248" s="280" t="str" cm="1">
        <f t="array" aca="1" ref="W248" ca="1">_xlfn.IFS(U248&lt;=X248,X248,U248&lt;=X248*2,X248*2,U248&lt;=X248*3,X248*3,U248&gt;X248*3,"&gt;"&amp;X248*3)</f>
        <v>Closed</v>
      </c>
      <c r="X248" s="280" t="str" cm="1">
        <f t="array" ref="X248">_xlfn.IFS(M248="Level 1",7,M248="Level 2",14,M248="Level 3","30",M248="Info","Info",M248="Closed","Closed")</f>
        <v>Closed</v>
      </c>
    </row>
    <row r="249" spans="1:24" s="236" customFormat="1" ht="326.39999999999998" x14ac:dyDescent="0.7">
      <c r="A249" s="273">
        <v>249</v>
      </c>
      <c r="B249" s="274" t="s">
        <v>14683</v>
      </c>
      <c r="C249" s="275">
        <v>46202</v>
      </c>
      <c r="D249" s="275">
        <v>46198</v>
      </c>
      <c r="E249" s="276" t="s">
        <v>39</v>
      </c>
      <c r="F249" s="277" t="s">
        <v>14769</v>
      </c>
      <c r="G249" s="277" t="s">
        <v>14770</v>
      </c>
      <c r="H249" s="276" t="s">
        <v>5508</v>
      </c>
      <c r="I249" s="276" t="s">
        <v>5990</v>
      </c>
      <c r="J249" s="277" t="s">
        <v>1088</v>
      </c>
      <c r="K249" s="274" t="s">
        <v>14977</v>
      </c>
      <c r="L249" s="316" t="s">
        <v>1184</v>
      </c>
      <c r="M249" s="316" t="s">
        <v>1184</v>
      </c>
      <c r="N249" s="277"/>
      <c r="O249" s="273" t="s">
        <v>14463</v>
      </c>
      <c r="P249" s="273" t="s">
        <v>14463</v>
      </c>
      <c r="Q249" s="279"/>
      <c r="R249" s="273" t="s">
        <v>1088</v>
      </c>
      <c r="S249" s="273" t="s">
        <v>14541</v>
      </c>
      <c r="T249" s="277" t="str">
        <f t="shared" ca="1" si="3"/>
        <v>0 tahun, 3 bulan, 10 hari</v>
      </c>
      <c r="U249" s="273">
        <f ca="1">DATEDIF(C249,Summary!$A$1,"d")</f>
        <v>102</v>
      </c>
      <c r="V249" s="273" t="s">
        <v>14900</v>
      </c>
      <c r="W249" s="280" t="str" cm="1">
        <f t="array" aca="1" ref="W249" ca="1">_xlfn.IFS(U249&lt;=X249,X249,U249&lt;=X249*2,X249*2,U249&lt;=X249*3,X249*3,U249&gt;X249*3,"&gt;"&amp;X249*3)</f>
        <v>Closed</v>
      </c>
      <c r="X249" s="280" t="str" cm="1">
        <f t="array" ref="X249">_xlfn.IFS(M249="Level 1",7,M249="Level 2",14,M249="Level 3","30",M249="Info","Info",M249="Closed","Closed")</f>
        <v>Closed</v>
      </c>
    </row>
    <row r="250" spans="1:24" s="236" customFormat="1" ht="102" x14ac:dyDescent="0.7">
      <c r="A250" s="273">
        <v>250</v>
      </c>
      <c r="B250" s="274" t="s">
        <v>14684</v>
      </c>
      <c r="C250" s="275">
        <v>46202</v>
      </c>
      <c r="D250" s="275">
        <v>46198</v>
      </c>
      <c r="E250" s="276" t="s">
        <v>39</v>
      </c>
      <c r="F250" s="277" t="s">
        <v>14742</v>
      </c>
      <c r="G250" s="277" t="s">
        <v>14771</v>
      </c>
      <c r="H250" s="276" t="s">
        <v>5508</v>
      </c>
      <c r="I250" s="276" t="s">
        <v>3191</v>
      </c>
      <c r="J250" s="277" t="s">
        <v>1088</v>
      </c>
      <c r="K250" s="274" t="s">
        <v>14977</v>
      </c>
      <c r="L250" s="316" t="s">
        <v>1184</v>
      </c>
      <c r="M250" s="316" t="s">
        <v>1184</v>
      </c>
      <c r="N250" s="277"/>
      <c r="O250" s="273" t="s">
        <v>15151</v>
      </c>
      <c r="P250" s="273" t="s">
        <v>15151</v>
      </c>
      <c r="Q250" s="279"/>
      <c r="R250" s="273" t="s">
        <v>1088</v>
      </c>
      <c r="S250" s="273" t="s">
        <v>14541</v>
      </c>
      <c r="T250" s="277" t="str">
        <f t="shared" ca="1" si="3"/>
        <v>0 tahun, 3 bulan, 10 hari</v>
      </c>
      <c r="U250" s="273">
        <f ca="1">DATEDIF(C250,Summary!$A$1,"d")</f>
        <v>102</v>
      </c>
      <c r="V250" s="273" t="s">
        <v>14901</v>
      </c>
      <c r="W250" s="280" t="str" cm="1">
        <f t="array" aca="1" ref="W250" ca="1">_xlfn.IFS(U250&lt;=X250,X250,U250&lt;=X250*2,X250*2,U250&lt;=X250*3,X250*3,U250&gt;X250*3,"&gt;"&amp;X250*3)</f>
        <v>Closed</v>
      </c>
      <c r="X250" s="280" t="str" cm="1">
        <f t="array" ref="X250">_xlfn.IFS(M250="Level 1",7,M250="Level 2",14,M250="Level 3","30",M250="Info","Info",M250="Closed","Closed")</f>
        <v>Closed</v>
      </c>
    </row>
    <row r="251" spans="1:24" s="236" customFormat="1" ht="102" x14ac:dyDescent="0.7">
      <c r="A251" s="273">
        <v>251</v>
      </c>
      <c r="B251" s="274" t="s">
        <v>14685</v>
      </c>
      <c r="C251" s="275">
        <v>46202</v>
      </c>
      <c r="D251" s="275">
        <v>46191</v>
      </c>
      <c r="E251" s="276" t="s">
        <v>39</v>
      </c>
      <c r="F251" s="277" t="s">
        <v>14772</v>
      </c>
      <c r="G251" s="277" t="s">
        <v>14773</v>
      </c>
      <c r="H251" s="276" t="s">
        <v>1079</v>
      </c>
      <c r="I251" s="276" t="s">
        <v>3196</v>
      </c>
      <c r="J251" s="277" t="s">
        <v>12609</v>
      </c>
      <c r="K251" s="274" t="s">
        <v>14978</v>
      </c>
      <c r="L251" s="316" t="s">
        <v>1184</v>
      </c>
      <c r="M251" s="316" t="s">
        <v>1184</v>
      </c>
      <c r="N251" s="277"/>
      <c r="O251" s="273" t="s">
        <v>12181</v>
      </c>
      <c r="P251" s="273" t="s">
        <v>17077</v>
      </c>
      <c r="Q251" s="279"/>
      <c r="R251" s="273" t="s">
        <v>1080</v>
      </c>
      <c r="S251" s="273" t="s">
        <v>9788</v>
      </c>
      <c r="T251" s="277" t="str">
        <f t="shared" ca="1" si="3"/>
        <v>0 tahun, 3 bulan, 10 hari</v>
      </c>
      <c r="U251" s="273">
        <f ca="1">DATEDIF(C251,Summary!$A$1,"d")</f>
        <v>102</v>
      </c>
      <c r="V251" s="273" t="s">
        <v>14902</v>
      </c>
      <c r="W251" s="280" t="str" cm="1">
        <f t="array" aca="1" ref="W251" ca="1">_xlfn.IFS(U251&lt;=X251,X251,U251&lt;=X251*2,X251*2,U251&lt;=X251*3,X251*3,U251&gt;X251*3,"&gt;"&amp;X251*3)</f>
        <v>Closed</v>
      </c>
      <c r="X251" s="280" t="str" cm="1">
        <f t="array" ref="X251">_xlfn.IFS(M251="Level 1",7,M251="Level 2",14,M251="Level 3","30",M251="Info","Info",M251="Closed","Closed")</f>
        <v>Closed</v>
      </c>
    </row>
    <row r="252" spans="1:24" s="236" customFormat="1" ht="40.799999999999997" x14ac:dyDescent="0.7">
      <c r="A252" s="273">
        <v>252</v>
      </c>
      <c r="B252" s="274" t="s">
        <v>14686</v>
      </c>
      <c r="C252" s="275">
        <v>46202</v>
      </c>
      <c r="D252" s="275">
        <v>46191</v>
      </c>
      <c r="E252" s="276" t="s">
        <v>39</v>
      </c>
      <c r="F252" s="277" t="s">
        <v>14774</v>
      </c>
      <c r="G252" s="277" t="s">
        <v>14775</v>
      </c>
      <c r="H252" s="276" t="s">
        <v>1079</v>
      </c>
      <c r="I252" s="276" t="s">
        <v>3196</v>
      </c>
      <c r="J252" s="277" t="s">
        <v>12608</v>
      </c>
      <c r="K252" s="274" t="s">
        <v>14977</v>
      </c>
      <c r="L252" s="316" t="s">
        <v>1184</v>
      </c>
      <c r="M252" s="316" t="s">
        <v>1184</v>
      </c>
      <c r="N252" s="277"/>
      <c r="O252" s="276" t="s">
        <v>15186</v>
      </c>
      <c r="P252" s="273" t="s">
        <v>15186</v>
      </c>
      <c r="Q252" s="279"/>
      <c r="R252" s="273" t="s">
        <v>1079</v>
      </c>
      <c r="S252" s="273" t="s">
        <v>7416</v>
      </c>
      <c r="T252" s="277" t="str">
        <f t="shared" ca="1" si="3"/>
        <v>0 tahun, 3 bulan, 10 hari</v>
      </c>
      <c r="U252" s="273">
        <f ca="1">DATEDIF(C252,Summary!$A$1,"d")</f>
        <v>102</v>
      </c>
      <c r="V252" s="273" t="s">
        <v>14903</v>
      </c>
      <c r="W252" s="280" t="str" cm="1">
        <f t="array" aca="1" ref="W252" ca="1">_xlfn.IFS(U252&lt;=X252,X252,U252&lt;=X252*2,X252*2,U252&lt;=X252*3,X252*3,U252&gt;X252*3,"&gt;"&amp;X252*3)</f>
        <v>Closed</v>
      </c>
      <c r="X252" s="280" t="str" cm="1">
        <f t="array" ref="X252">_xlfn.IFS(M252="Level 1",7,M252="Level 2",14,M252="Level 3","30",M252="Info","Info",M252="Closed","Closed")</f>
        <v>Closed</v>
      </c>
    </row>
    <row r="253" spans="1:24" s="236" customFormat="1" ht="102" x14ac:dyDescent="0.7">
      <c r="A253" s="273">
        <v>253</v>
      </c>
      <c r="B253" s="274" t="s">
        <v>14687</v>
      </c>
      <c r="C253" s="275">
        <v>46202</v>
      </c>
      <c r="D253" s="275">
        <v>46192</v>
      </c>
      <c r="E253" s="276" t="s">
        <v>39</v>
      </c>
      <c r="F253" s="277" t="s">
        <v>14776</v>
      </c>
      <c r="G253" s="277" t="s">
        <v>14777</v>
      </c>
      <c r="H253" s="276" t="s">
        <v>5508</v>
      </c>
      <c r="I253" s="276" t="s">
        <v>7640</v>
      </c>
      <c r="J253" s="277" t="s">
        <v>1088</v>
      </c>
      <c r="K253" s="274" t="s">
        <v>14977</v>
      </c>
      <c r="L253" s="316" t="s">
        <v>1184</v>
      </c>
      <c r="M253" s="316" t="s">
        <v>1184</v>
      </c>
      <c r="N253" s="277"/>
      <c r="O253" s="273" t="s">
        <v>15153</v>
      </c>
      <c r="P253" s="273" t="s">
        <v>15153</v>
      </c>
      <c r="Q253" s="279"/>
      <c r="R253" s="273" t="s">
        <v>1088</v>
      </c>
      <c r="S253" s="273" t="s">
        <v>14541</v>
      </c>
      <c r="T253" s="277" t="str">
        <f t="shared" ca="1" si="3"/>
        <v>0 tahun, 3 bulan, 10 hari</v>
      </c>
      <c r="U253" s="273">
        <f ca="1">DATEDIF(C253,Summary!$A$1,"d")</f>
        <v>102</v>
      </c>
      <c r="V253" s="273" t="s">
        <v>14904</v>
      </c>
      <c r="W253" s="280" t="str" cm="1">
        <f t="array" aca="1" ref="W253" ca="1">_xlfn.IFS(U253&lt;=X253,X253,U253&lt;=X253*2,X253*2,U253&lt;=X253*3,X253*3,U253&gt;X253*3,"&gt;"&amp;X253*3)</f>
        <v>Closed</v>
      </c>
      <c r="X253" s="280" t="str" cm="1">
        <f t="array" ref="X253">_xlfn.IFS(M253="Level 1",7,M253="Level 2",14,M253="Level 3","30",M253="Info","Info",M253="Closed","Closed")</f>
        <v>Closed</v>
      </c>
    </row>
    <row r="254" spans="1:24" s="236" customFormat="1" ht="61.2" x14ac:dyDescent="0.7">
      <c r="A254" s="273">
        <v>254</v>
      </c>
      <c r="B254" s="274" t="s">
        <v>14688</v>
      </c>
      <c r="C254" s="275">
        <v>46202</v>
      </c>
      <c r="D254" s="275">
        <v>46192</v>
      </c>
      <c r="E254" s="276" t="s">
        <v>39</v>
      </c>
      <c r="F254" s="277" t="s">
        <v>14742</v>
      </c>
      <c r="G254" s="277" t="s">
        <v>14778</v>
      </c>
      <c r="H254" s="276" t="s">
        <v>5508</v>
      </c>
      <c r="I254" s="276" t="s">
        <v>3191</v>
      </c>
      <c r="J254" s="277" t="s">
        <v>1088</v>
      </c>
      <c r="K254" s="274" t="s">
        <v>14977</v>
      </c>
      <c r="L254" s="316" t="s">
        <v>1184</v>
      </c>
      <c r="M254" s="316" t="s">
        <v>1184</v>
      </c>
      <c r="N254" s="277"/>
      <c r="O254" s="273" t="s">
        <v>15151</v>
      </c>
      <c r="P254" s="273" t="s">
        <v>15151</v>
      </c>
      <c r="Q254" s="279"/>
      <c r="R254" s="273" t="s">
        <v>1088</v>
      </c>
      <c r="S254" s="273" t="s">
        <v>14541</v>
      </c>
      <c r="T254" s="277" t="str">
        <f t="shared" ca="1" si="3"/>
        <v>0 tahun, 3 bulan, 10 hari</v>
      </c>
      <c r="U254" s="273">
        <f ca="1">DATEDIF(C254,Summary!$A$1,"d")</f>
        <v>102</v>
      </c>
      <c r="V254" s="273" t="s">
        <v>14905</v>
      </c>
      <c r="W254" s="280" t="str" cm="1">
        <f t="array" aca="1" ref="W254" ca="1">_xlfn.IFS(U254&lt;=X254,X254,U254&lt;=X254*2,X254*2,U254&lt;=X254*3,X254*3,U254&gt;X254*3,"&gt;"&amp;X254*3)</f>
        <v>Closed</v>
      </c>
      <c r="X254" s="280" t="str" cm="1">
        <f t="array" ref="X254">_xlfn.IFS(M254="Level 1",7,M254="Level 2",14,M254="Level 3","30",M254="Info","Info",M254="Closed","Closed")</f>
        <v>Closed</v>
      </c>
    </row>
    <row r="255" spans="1:24" s="236" customFormat="1" ht="81.599999999999994" x14ac:dyDescent="0.7">
      <c r="A255" s="273">
        <v>255</v>
      </c>
      <c r="B255" s="274" t="s">
        <v>14689</v>
      </c>
      <c r="C255" s="275">
        <v>46202</v>
      </c>
      <c r="D255" s="275">
        <v>46195</v>
      </c>
      <c r="E255" s="276" t="s">
        <v>39</v>
      </c>
      <c r="F255" s="277" t="s">
        <v>14742</v>
      </c>
      <c r="G255" s="277" t="s">
        <v>14779</v>
      </c>
      <c r="H255" s="276" t="s">
        <v>5508</v>
      </c>
      <c r="I255" s="276" t="s">
        <v>3191</v>
      </c>
      <c r="J255" s="277" t="s">
        <v>1088</v>
      </c>
      <c r="K255" s="274" t="s">
        <v>14977</v>
      </c>
      <c r="L255" s="316" t="s">
        <v>1184</v>
      </c>
      <c r="M255" s="316" t="s">
        <v>1184</v>
      </c>
      <c r="N255" s="277"/>
      <c r="O255" s="273" t="s">
        <v>15151</v>
      </c>
      <c r="P255" s="273" t="s">
        <v>15151</v>
      </c>
      <c r="Q255" s="279"/>
      <c r="R255" s="273" t="s">
        <v>1088</v>
      </c>
      <c r="S255" s="273" t="s">
        <v>14541</v>
      </c>
      <c r="T255" s="277" t="str">
        <f t="shared" ca="1" si="3"/>
        <v>0 tahun, 3 bulan, 10 hari</v>
      </c>
      <c r="U255" s="273">
        <f ca="1">DATEDIF(C255,Summary!$A$1,"d")</f>
        <v>102</v>
      </c>
      <c r="V255" s="273" t="s">
        <v>14906</v>
      </c>
      <c r="W255" s="280" t="str" cm="1">
        <f t="array" aca="1" ref="W255" ca="1">_xlfn.IFS(U255&lt;=X255,X255,U255&lt;=X255*2,X255*2,U255&lt;=X255*3,X255*3,U255&gt;X255*3,"&gt;"&amp;X255*3)</f>
        <v>Closed</v>
      </c>
      <c r="X255" s="280" t="str" cm="1">
        <f t="array" ref="X255">_xlfn.IFS(M255="Level 1",7,M255="Level 2",14,M255="Level 3","30",M255="Info","Info",M255="Closed","Closed")</f>
        <v>Closed</v>
      </c>
    </row>
    <row r="256" spans="1:24" s="236" customFormat="1" ht="61.2" x14ac:dyDescent="0.7">
      <c r="A256" s="273">
        <v>256</v>
      </c>
      <c r="B256" s="274" t="s">
        <v>14690</v>
      </c>
      <c r="C256" s="275">
        <v>46202</v>
      </c>
      <c r="D256" s="275">
        <v>46191</v>
      </c>
      <c r="E256" s="276" t="s">
        <v>39</v>
      </c>
      <c r="F256" s="277" t="s">
        <v>14780</v>
      </c>
      <c r="G256" s="277" t="s">
        <v>14781</v>
      </c>
      <c r="H256" s="276" t="s">
        <v>1079</v>
      </c>
      <c r="I256" s="276" t="s">
        <v>7756</v>
      </c>
      <c r="J256" s="277" t="s">
        <v>1088</v>
      </c>
      <c r="K256" s="274" t="s">
        <v>14977</v>
      </c>
      <c r="L256" s="316" t="s">
        <v>1184</v>
      </c>
      <c r="M256" s="316" t="s">
        <v>1184</v>
      </c>
      <c r="N256" s="277"/>
      <c r="O256" s="273" t="s">
        <v>15155</v>
      </c>
      <c r="P256" s="273" t="s">
        <v>15155</v>
      </c>
      <c r="Q256" s="279"/>
      <c r="R256" s="273" t="s">
        <v>1088</v>
      </c>
      <c r="S256" s="273" t="s">
        <v>1089</v>
      </c>
      <c r="T256" s="277" t="str">
        <f t="shared" ref="T256:T303" ca="1" si="4">DATEDIF(C256,$Z$1,"Y")&amp;" tahun, "&amp;DATEDIF(C256,$Z$1,"YM")&amp;" bulan, "&amp;DATEDIF(C256,$Z$1,"MD")&amp;" hari"</f>
        <v>0 tahun, 3 bulan, 10 hari</v>
      </c>
      <c r="U256" s="273">
        <f ca="1">DATEDIF(C256,Summary!$A$1,"d")</f>
        <v>102</v>
      </c>
      <c r="V256" s="273" t="s">
        <v>14907</v>
      </c>
      <c r="W256" s="280" t="str" cm="1">
        <f t="array" aca="1" ref="W256" ca="1">_xlfn.IFS(U256&lt;=X256,X256,U256&lt;=X256*2,X256*2,U256&lt;=X256*3,X256*3,U256&gt;X256*3,"&gt;"&amp;X256*3)</f>
        <v>Closed</v>
      </c>
      <c r="X256" s="280" t="str" cm="1">
        <f t="array" ref="X256">_xlfn.IFS(M256="Level 1",7,M256="Level 2",14,M256="Level 3","30",M256="Info","Info",M256="Closed","Closed")</f>
        <v>Closed</v>
      </c>
    </row>
    <row r="257" spans="1:24" s="236" customFormat="1" ht="81.599999999999994" x14ac:dyDescent="0.7">
      <c r="A257" s="273">
        <v>257</v>
      </c>
      <c r="B257" s="274" t="s">
        <v>14691</v>
      </c>
      <c r="C257" s="275">
        <v>46202</v>
      </c>
      <c r="D257" s="275">
        <v>46198</v>
      </c>
      <c r="E257" s="276" t="s">
        <v>39</v>
      </c>
      <c r="F257" s="277" t="s">
        <v>15417</v>
      </c>
      <c r="G257" s="277" t="s">
        <v>14782</v>
      </c>
      <c r="H257" s="276" t="s">
        <v>1079</v>
      </c>
      <c r="I257" s="276" t="s">
        <v>3195</v>
      </c>
      <c r="J257" s="277" t="s">
        <v>12608</v>
      </c>
      <c r="K257" s="274" t="s">
        <v>14978</v>
      </c>
      <c r="L257" s="312" t="s">
        <v>1308</v>
      </c>
      <c r="M257" s="312" t="s">
        <v>1308</v>
      </c>
      <c r="N257" s="277"/>
      <c r="O257" s="273"/>
      <c r="P257" s="273" t="s">
        <v>13951</v>
      </c>
      <c r="Q257" s="279"/>
      <c r="R257" s="273" t="s">
        <v>1079</v>
      </c>
      <c r="S257" s="273" t="s">
        <v>1172</v>
      </c>
      <c r="T257" s="277" t="str">
        <f t="shared" ca="1" si="4"/>
        <v>0 tahun, 3 bulan, 10 hari</v>
      </c>
      <c r="U257" s="273">
        <f ca="1">DATEDIF(C257,Summary!$A$1,"d")</f>
        <v>102</v>
      </c>
      <c r="V257" s="273" t="s">
        <v>14908</v>
      </c>
      <c r="W257" s="280" t="str" cm="1">
        <f t="array" aca="1" ref="W257" ca="1">_xlfn.IFS(U257&lt;=X257,X257,U257&lt;=X257*2,X257*2,U257&lt;=X257*3,X257*3,U257&gt;X257*3,"&gt;"&amp;X257*3)</f>
        <v>Info</v>
      </c>
      <c r="X257" s="280" t="str" cm="1">
        <f t="array" ref="X257">_xlfn.IFS(M257="Level 1",7,M257="Level 2",14,M257="Level 3","30",M257="Info","Info",M257="Closed","Closed")</f>
        <v>Info</v>
      </c>
    </row>
    <row r="258" spans="1:24" s="236" customFormat="1" ht="61.2" x14ac:dyDescent="0.7">
      <c r="A258" s="273">
        <v>258</v>
      </c>
      <c r="B258" s="274" t="s">
        <v>14692</v>
      </c>
      <c r="C258" s="275">
        <v>46202</v>
      </c>
      <c r="D258" s="275">
        <v>46191</v>
      </c>
      <c r="E258" s="276" t="s">
        <v>39</v>
      </c>
      <c r="F258" s="277" t="s">
        <v>14783</v>
      </c>
      <c r="G258" s="277" t="s">
        <v>14784</v>
      </c>
      <c r="H258" s="276" t="s">
        <v>1079</v>
      </c>
      <c r="I258" s="276" t="s">
        <v>7756</v>
      </c>
      <c r="J258" s="277" t="s">
        <v>12609</v>
      </c>
      <c r="K258" s="274" t="s">
        <v>14978</v>
      </c>
      <c r="L258" s="312" t="s">
        <v>1308</v>
      </c>
      <c r="M258" s="312" t="s">
        <v>1308</v>
      </c>
      <c r="N258" s="277"/>
      <c r="O258" s="273"/>
      <c r="P258" s="273"/>
      <c r="Q258" s="279"/>
      <c r="R258" s="273" t="s">
        <v>1080</v>
      </c>
      <c r="S258" s="273" t="s">
        <v>9788</v>
      </c>
      <c r="T258" s="277" t="str">
        <f t="shared" ca="1" si="4"/>
        <v>0 tahun, 3 bulan, 10 hari</v>
      </c>
      <c r="U258" s="273">
        <f ca="1">DATEDIF(C258,Summary!$A$1,"d")</f>
        <v>102</v>
      </c>
      <c r="V258" s="273" t="s">
        <v>14909</v>
      </c>
      <c r="W258" s="280" t="str" cm="1">
        <f t="array" aca="1" ref="W258" ca="1">_xlfn.IFS(U258&lt;=X258,X258,U258&lt;=X258*2,X258*2,U258&lt;=X258*3,X258*3,U258&gt;X258*3,"&gt;"&amp;X258*3)</f>
        <v>Info</v>
      </c>
      <c r="X258" s="280" t="str" cm="1">
        <f t="array" ref="X258">_xlfn.IFS(M258="Level 1",7,M258="Level 2",14,M258="Level 3","30",M258="Info","Info",M258="Closed","Closed")</f>
        <v>Info</v>
      </c>
    </row>
    <row r="259" spans="1:24" s="236" customFormat="1" ht="265.2" x14ac:dyDescent="0.7">
      <c r="A259" s="273">
        <v>259</v>
      </c>
      <c r="B259" s="274" t="s">
        <v>14693</v>
      </c>
      <c r="C259" s="275">
        <v>46203</v>
      </c>
      <c r="D259" s="275">
        <v>46192</v>
      </c>
      <c r="E259" s="276" t="s">
        <v>39</v>
      </c>
      <c r="F259" s="277" t="s">
        <v>14785</v>
      </c>
      <c r="G259" s="277" t="s">
        <v>14845</v>
      </c>
      <c r="H259" s="276" t="s">
        <v>5508</v>
      </c>
      <c r="I259" s="276" t="s">
        <v>5989</v>
      </c>
      <c r="J259" s="277" t="s">
        <v>12604</v>
      </c>
      <c r="K259" s="274" t="s">
        <v>14978</v>
      </c>
      <c r="L259" s="312" t="s">
        <v>1308</v>
      </c>
      <c r="M259" s="312" t="s">
        <v>1308</v>
      </c>
      <c r="N259" s="277"/>
      <c r="O259" s="273"/>
      <c r="P259" s="273"/>
      <c r="Q259" s="279"/>
      <c r="R259" s="273" t="s">
        <v>1170</v>
      </c>
      <c r="S259" s="273" t="s">
        <v>13443</v>
      </c>
      <c r="T259" s="277" t="str">
        <f t="shared" ca="1" si="4"/>
        <v>0 tahun, 3 bulan, 9 hari</v>
      </c>
      <c r="U259" s="273">
        <f ca="1">DATEDIF(C259,Summary!$A$1,"d")</f>
        <v>101</v>
      </c>
      <c r="V259" s="273" t="s">
        <v>14910</v>
      </c>
      <c r="W259" s="280" t="str" cm="1">
        <f t="array" aca="1" ref="W259" ca="1">_xlfn.IFS(U259&lt;=X259,X259,U259&lt;=X259*2,X259*2,U259&lt;=X259*3,X259*3,U259&gt;X259*3,"&gt;"&amp;X259*3)</f>
        <v>Info</v>
      </c>
      <c r="X259" s="280" t="str" cm="1">
        <f t="array" ref="X259">_xlfn.IFS(M259="Level 1",7,M259="Level 2",14,M259="Level 3","30",M259="Info","Info",M259="Closed","Closed")</f>
        <v>Info</v>
      </c>
    </row>
    <row r="260" spans="1:24" s="236" customFormat="1" ht="122.4" x14ac:dyDescent="0.7">
      <c r="A260" s="273">
        <v>260</v>
      </c>
      <c r="B260" s="274" t="s">
        <v>14694</v>
      </c>
      <c r="C260" s="275">
        <v>46203</v>
      </c>
      <c r="D260" s="275">
        <v>46202</v>
      </c>
      <c r="E260" s="276" t="s">
        <v>10388</v>
      </c>
      <c r="F260" s="277" t="s">
        <v>14786</v>
      </c>
      <c r="G260" s="277" t="s">
        <v>10796</v>
      </c>
      <c r="H260" s="276" t="s">
        <v>5508</v>
      </c>
      <c r="I260" s="276" t="s">
        <v>7640</v>
      </c>
      <c r="J260" s="277" t="s">
        <v>12614</v>
      </c>
      <c r="K260" s="274" t="s">
        <v>14978</v>
      </c>
      <c r="L260" s="312" t="s">
        <v>1308</v>
      </c>
      <c r="M260" s="312" t="s">
        <v>1308</v>
      </c>
      <c r="N260" s="277"/>
      <c r="O260" s="273"/>
      <c r="P260" s="273" t="s">
        <v>14420</v>
      </c>
      <c r="Q260" s="279"/>
      <c r="R260" s="273" t="s">
        <v>11545</v>
      </c>
      <c r="S260" s="273" t="s">
        <v>8067</v>
      </c>
      <c r="T260" s="277" t="str">
        <f t="shared" ca="1" si="4"/>
        <v>0 tahun, 3 bulan, 9 hari</v>
      </c>
      <c r="U260" s="273">
        <f ca="1">DATEDIF(C260,Summary!$A$1,"d")</f>
        <v>101</v>
      </c>
      <c r="V260" s="273" t="s">
        <v>14911</v>
      </c>
      <c r="W260" s="280" t="str" cm="1">
        <f t="array" aca="1" ref="W260" ca="1">_xlfn.IFS(U260&lt;=X260,X260,U260&lt;=X260*2,X260*2,U260&lt;=X260*3,X260*3,U260&gt;X260*3,"&gt;"&amp;X260*3)</f>
        <v>Info</v>
      </c>
      <c r="X260" s="280" t="str" cm="1">
        <f t="array" ref="X260">_xlfn.IFS(M260="Level 1",7,M260="Level 2",14,M260="Level 3","30",M260="Info","Info",M260="Closed","Closed")</f>
        <v>Info</v>
      </c>
    </row>
    <row r="261" spans="1:24" s="236" customFormat="1" ht="61.2" x14ac:dyDescent="0.7">
      <c r="A261" s="273">
        <v>261</v>
      </c>
      <c r="B261" s="274" t="s">
        <v>14695</v>
      </c>
      <c r="C261" s="275">
        <v>46203</v>
      </c>
      <c r="D261" s="275">
        <v>46202</v>
      </c>
      <c r="E261" s="276" t="s">
        <v>10388</v>
      </c>
      <c r="F261" s="277" t="s">
        <v>14787</v>
      </c>
      <c r="G261" s="277" t="s">
        <v>14788</v>
      </c>
      <c r="H261" s="276" t="s">
        <v>5985</v>
      </c>
      <c r="I261" s="276" t="s">
        <v>5985</v>
      </c>
      <c r="J261" s="277" t="s">
        <v>12603</v>
      </c>
      <c r="K261" s="274" t="s">
        <v>14978</v>
      </c>
      <c r="L261" s="312" t="s">
        <v>1308</v>
      </c>
      <c r="M261" s="312" t="s">
        <v>1308</v>
      </c>
      <c r="N261" s="277"/>
      <c r="O261" s="273"/>
      <c r="P261" s="273"/>
      <c r="Q261" s="279"/>
      <c r="R261" s="273" t="s">
        <v>1080</v>
      </c>
      <c r="S261" s="273" t="s">
        <v>9788</v>
      </c>
      <c r="T261" s="277" t="str">
        <f t="shared" ca="1" si="4"/>
        <v>0 tahun, 3 bulan, 9 hari</v>
      </c>
      <c r="U261" s="273">
        <f ca="1">DATEDIF(C261,Summary!$A$1,"d")</f>
        <v>101</v>
      </c>
      <c r="V261" s="273" t="s">
        <v>14912</v>
      </c>
      <c r="W261" s="280" t="str" cm="1">
        <f t="array" aca="1" ref="W261" ca="1">_xlfn.IFS(U261&lt;=X261,X261,U261&lt;=X261*2,X261*2,U261&lt;=X261*3,X261*3,U261&gt;X261*3,"&gt;"&amp;X261*3)</f>
        <v>Info</v>
      </c>
      <c r="X261" s="280" t="str" cm="1">
        <f t="array" ref="X261">_xlfn.IFS(M261="Level 1",7,M261="Level 2",14,M261="Level 3","30",M261="Info","Info",M261="Closed","Closed")</f>
        <v>Info</v>
      </c>
    </row>
    <row r="262" spans="1:24" s="236" customFormat="1" ht="81.599999999999994" x14ac:dyDescent="0.7">
      <c r="A262" s="273">
        <v>262</v>
      </c>
      <c r="B262" s="274" t="s">
        <v>14696</v>
      </c>
      <c r="C262" s="275">
        <v>46203</v>
      </c>
      <c r="D262" s="275">
        <v>46202</v>
      </c>
      <c r="E262" s="276" t="s">
        <v>10388</v>
      </c>
      <c r="F262" s="277" t="s">
        <v>14789</v>
      </c>
      <c r="G262" s="277" t="s">
        <v>14790</v>
      </c>
      <c r="H262" s="276" t="s">
        <v>5985</v>
      </c>
      <c r="I262" s="276" t="s">
        <v>5985</v>
      </c>
      <c r="J262" s="277" t="s">
        <v>12603</v>
      </c>
      <c r="K262" s="274" t="s">
        <v>14978</v>
      </c>
      <c r="L262" s="312" t="s">
        <v>1308</v>
      </c>
      <c r="M262" s="312" t="s">
        <v>1308</v>
      </c>
      <c r="N262" s="277"/>
      <c r="O262" s="273"/>
      <c r="P262" s="273"/>
      <c r="Q262" s="279"/>
      <c r="R262" s="273" t="s">
        <v>1080</v>
      </c>
      <c r="S262" s="273" t="s">
        <v>9788</v>
      </c>
      <c r="T262" s="277" t="str">
        <f t="shared" ca="1" si="4"/>
        <v>0 tahun, 3 bulan, 9 hari</v>
      </c>
      <c r="U262" s="273">
        <f ca="1">DATEDIF(C262,Summary!$A$1,"d")</f>
        <v>101</v>
      </c>
      <c r="V262" s="273" t="s">
        <v>14913</v>
      </c>
      <c r="W262" s="280" t="str" cm="1">
        <f t="array" aca="1" ref="W262" ca="1">_xlfn.IFS(U262&lt;=X262,X262,U262&lt;=X262*2,X262*2,U262&lt;=X262*3,X262*3,U262&gt;X262*3,"&gt;"&amp;X262*3)</f>
        <v>Info</v>
      </c>
      <c r="X262" s="280" t="str" cm="1">
        <f t="array" ref="X262">_xlfn.IFS(M262="Level 1",7,M262="Level 2",14,M262="Level 3","30",M262="Info","Info",M262="Closed","Closed")</f>
        <v>Info</v>
      </c>
    </row>
    <row r="263" spans="1:24" s="236" customFormat="1" ht="61.2" x14ac:dyDescent="0.7">
      <c r="A263" s="273">
        <v>263</v>
      </c>
      <c r="B263" s="274" t="s">
        <v>14697</v>
      </c>
      <c r="C263" s="275">
        <v>46203</v>
      </c>
      <c r="D263" s="275">
        <v>46202</v>
      </c>
      <c r="E263" s="276" t="s">
        <v>39</v>
      </c>
      <c r="F263" s="277" t="s">
        <v>14791</v>
      </c>
      <c r="G263" s="277" t="s">
        <v>14792</v>
      </c>
      <c r="H263" s="276" t="s">
        <v>5985</v>
      </c>
      <c r="I263" s="276" t="s">
        <v>5985</v>
      </c>
      <c r="J263" s="277" t="s">
        <v>12603</v>
      </c>
      <c r="K263" s="274" t="s">
        <v>14978</v>
      </c>
      <c r="L263" s="312" t="s">
        <v>1308</v>
      </c>
      <c r="M263" s="312" t="s">
        <v>1308</v>
      </c>
      <c r="N263" s="277"/>
      <c r="O263" s="273"/>
      <c r="P263" s="273"/>
      <c r="Q263" s="279"/>
      <c r="R263" s="273" t="s">
        <v>1080</v>
      </c>
      <c r="S263" s="273" t="s">
        <v>9788</v>
      </c>
      <c r="T263" s="277" t="str">
        <f t="shared" ca="1" si="4"/>
        <v>0 tahun, 3 bulan, 9 hari</v>
      </c>
      <c r="U263" s="273">
        <f ca="1">DATEDIF(C263,Summary!$A$1,"d")</f>
        <v>101</v>
      </c>
      <c r="V263" s="273" t="s">
        <v>14914</v>
      </c>
      <c r="W263" s="280" t="str" cm="1">
        <f t="array" aca="1" ref="W263" ca="1">_xlfn.IFS(U263&lt;=X263,X263,U263&lt;=X263*2,X263*2,U263&lt;=X263*3,X263*3,U263&gt;X263*3,"&gt;"&amp;X263*3)</f>
        <v>Info</v>
      </c>
      <c r="X263" s="280" t="str" cm="1">
        <f t="array" ref="X263">_xlfn.IFS(M263="Level 1",7,M263="Level 2",14,M263="Level 3","30",M263="Info","Info",M263="Closed","Closed")</f>
        <v>Info</v>
      </c>
    </row>
    <row r="264" spans="1:24" s="236" customFormat="1" ht="81.599999999999994" x14ac:dyDescent="0.7">
      <c r="A264" s="273">
        <v>264</v>
      </c>
      <c r="B264" s="274" t="s">
        <v>14698</v>
      </c>
      <c r="C264" s="275">
        <v>46203</v>
      </c>
      <c r="D264" s="275">
        <v>46203</v>
      </c>
      <c r="E264" s="276" t="s">
        <v>10388</v>
      </c>
      <c r="F264" s="277" t="s">
        <v>14793</v>
      </c>
      <c r="G264" s="277" t="s">
        <v>10796</v>
      </c>
      <c r="H264" s="276" t="s">
        <v>5508</v>
      </c>
      <c r="I264" s="276" t="s">
        <v>5990</v>
      </c>
      <c r="J264" s="277" t="s">
        <v>12614</v>
      </c>
      <c r="K264" s="274" t="s">
        <v>14978</v>
      </c>
      <c r="L264" s="312" t="s">
        <v>1308</v>
      </c>
      <c r="M264" s="312" t="s">
        <v>1308</v>
      </c>
      <c r="N264" s="277"/>
      <c r="O264" s="273"/>
      <c r="P264" s="273" t="s">
        <v>14426</v>
      </c>
      <c r="Q264" s="279"/>
      <c r="R264" s="273" t="s">
        <v>11545</v>
      </c>
      <c r="S264" s="273" t="s">
        <v>13350</v>
      </c>
      <c r="T264" s="277" t="str">
        <f t="shared" ca="1" si="4"/>
        <v>0 tahun, 3 bulan, 9 hari</v>
      </c>
      <c r="U264" s="273">
        <f ca="1">DATEDIF(C264,Summary!$A$1,"d")</f>
        <v>101</v>
      </c>
      <c r="V264" s="273" t="s">
        <v>14915</v>
      </c>
      <c r="W264" s="280" t="str" cm="1">
        <f t="array" aca="1" ref="W264" ca="1">_xlfn.IFS(U264&lt;=X264,X264,U264&lt;=X264*2,X264*2,U264&lt;=X264*3,X264*3,U264&gt;X264*3,"&gt;"&amp;X264*3)</f>
        <v>Info</v>
      </c>
      <c r="X264" s="280" t="str" cm="1">
        <f t="array" ref="X264">_xlfn.IFS(M264="Level 1",7,M264="Level 2",14,M264="Level 3","30",M264="Info","Info",M264="Closed","Closed")</f>
        <v>Info</v>
      </c>
    </row>
    <row r="265" spans="1:24" s="236" customFormat="1" ht="102" x14ac:dyDescent="0.7">
      <c r="A265" s="273">
        <v>265</v>
      </c>
      <c r="B265" s="274" t="s">
        <v>14699</v>
      </c>
      <c r="C265" s="275">
        <v>46204</v>
      </c>
      <c r="D265" s="275">
        <v>46203</v>
      </c>
      <c r="E265" s="276" t="s">
        <v>10388</v>
      </c>
      <c r="F265" s="277" t="s">
        <v>14794</v>
      </c>
      <c r="G265" s="277" t="s">
        <v>10796</v>
      </c>
      <c r="H265" s="276" t="s">
        <v>5508</v>
      </c>
      <c r="I265" s="276" t="s">
        <v>7640</v>
      </c>
      <c r="J265" s="277" t="s">
        <v>12614</v>
      </c>
      <c r="K265" s="274" t="s">
        <v>14978</v>
      </c>
      <c r="L265" s="312" t="s">
        <v>1308</v>
      </c>
      <c r="M265" s="312" t="s">
        <v>1308</v>
      </c>
      <c r="N265" s="277"/>
      <c r="O265" s="273"/>
      <c r="P265" s="273" t="s">
        <v>14422</v>
      </c>
      <c r="Q265" s="279"/>
      <c r="R265" s="273" t="s">
        <v>11545</v>
      </c>
      <c r="S265" s="273" t="s">
        <v>8067</v>
      </c>
      <c r="T265" s="277" t="str">
        <f t="shared" ca="1" si="4"/>
        <v>0 tahun, 3 bulan, 8 hari</v>
      </c>
      <c r="U265" s="273">
        <f ca="1">DATEDIF(C265,Summary!$A$1,"d")</f>
        <v>100</v>
      </c>
      <c r="V265" s="273" t="s">
        <v>14916</v>
      </c>
      <c r="W265" s="280" t="str" cm="1">
        <f t="array" aca="1" ref="W265" ca="1">_xlfn.IFS(U265&lt;=X265,X265,U265&lt;=X265*2,X265*2,U265&lt;=X265*3,X265*3,U265&gt;X265*3,"&gt;"&amp;X265*3)</f>
        <v>Info</v>
      </c>
      <c r="X265" s="280" t="str" cm="1">
        <f t="array" ref="X265">_xlfn.IFS(M265="Level 1",7,M265="Level 2",14,M265="Level 3","30",M265="Info","Info",M265="Closed","Closed")</f>
        <v>Info</v>
      </c>
    </row>
    <row r="266" spans="1:24" s="236" customFormat="1" ht="40.799999999999997" x14ac:dyDescent="0.7">
      <c r="A266" s="273">
        <v>266</v>
      </c>
      <c r="B266" s="274" t="s">
        <v>14700</v>
      </c>
      <c r="C266" s="275">
        <v>46205</v>
      </c>
      <c r="D266" s="275">
        <v>46181</v>
      </c>
      <c r="E266" s="276" t="s">
        <v>39</v>
      </c>
      <c r="F266" s="277" t="s">
        <v>14795</v>
      </c>
      <c r="G266" s="277" t="s">
        <v>14846</v>
      </c>
      <c r="H266" s="276" t="s">
        <v>5508</v>
      </c>
      <c r="I266" s="276" t="s">
        <v>5989</v>
      </c>
      <c r="J266" s="277" t="s">
        <v>12604</v>
      </c>
      <c r="K266" s="274" t="s">
        <v>14978</v>
      </c>
      <c r="L266" s="312" t="s">
        <v>1308</v>
      </c>
      <c r="M266" s="312" t="s">
        <v>1308</v>
      </c>
      <c r="N266" s="277"/>
      <c r="O266" s="273"/>
      <c r="P266" s="273"/>
      <c r="Q266" s="279"/>
      <c r="R266" s="273" t="s">
        <v>1170</v>
      </c>
      <c r="S266" s="273" t="s">
        <v>13443</v>
      </c>
      <c r="T266" s="277" t="str">
        <f t="shared" ca="1" si="4"/>
        <v>0 tahun, 3 bulan, 7 hari</v>
      </c>
      <c r="U266" s="273">
        <f ca="1">DATEDIF(C266,Summary!$A$1,"d")</f>
        <v>99</v>
      </c>
      <c r="V266" s="273" t="s">
        <v>14917</v>
      </c>
      <c r="W266" s="280" t="str" cm="1">
        <f t="array" aca="1" ref="W266" ca="1">_xlfn.IFS(U266&lt;=X266,X266,U266&lt;=X266*2,X266*2,U266&lt;=X266*3,X266*3,U266&gt;X266*3,"&gt;"&amp;X266*3)</f>
        <v>Info</v>
      </c>
      <c r="X266" s="280" t="str" cm="1">
        <f t="array" ref="X266">_xlfn.IFS(M266="Level 1",7,M266="Level 2",14,M266="Level 3","30",M266="Info","Info",M266="Closed","Closed")</f>
        <v>Info</v>
      </c>
    </row>
    <row r="267" spans="1:24" s="236" customFormat="1" ht="81.599999999999994" x14ac:dyDescent="0.7">
      <c r="A267" s="273">
        <v>267</v>
      </c>
      <c r="B267" s="274" t="s">
        <v>14701</v>
      </c>
      <c r="C267" s="275">
        <v>46205</v>
      </c>
      <c r="D267" s="275">
        <v>46204</v>
      </c>
      <c r="E267" s="276" t="s">
        <v>10388</v>
      </c>
      <c r="F267" s="277" t="s">
        <v>14796</v>
      </c>
      <c r="G267" s="277" t="s">
        <v>14847</v>
      </c>
      <c r="H267" s="276" t="s">
        <v>5508</v>
      </c>
      <c r="I267" s="276" t="s">
        <v>3191</v>
      </c>
      <c r="J267" s="277" t="s">
        <v>12614</v>
      </c>
      <c r="K267" s="274" t="s">
        <v>14978</v>
      </c>
      <c r="L267" s="312" t="s">
        <v>1308</v>
      </c>
      <c r="M267" s="312" t="s">
        <v>1308</v>
      </c>
      <c r="N267" s="277"/>
      <c r="O267" s="273"/>
      <c r="P267" s="273" t="s">
        <v>14428</v>
      </c>
      <c r="Q267" s="279"/>
      <c r="R267" s="273" t="s">
        <v>11545</v>
      </c>
      <c r="S267" s="273" t="s">
        <v>11722</v>
      </c>
      <c r="T267" s="277" t="str">
        <f t="shared" ca="1" si="4"/>
        <v>0 tahun, 3 bulan, 7 hari</v>
      </c>
      <c r="U267" s="273">
        <f ca="1">DATEDIF(C267,Summary!$A$1,"d")</f>
        <v>99</v>
      </c>
      <c r="V267" s="273" t="s">
        <v>14918</v>
      </c>
      <c r="W267" s="280" t="str" cm="1">
        <f t="array" aca="1" ref="W267" ca="1">_xlfn.IFS(U267&lt;=X267,X267,U267&lt;=X267*2,X267*2,U267&lt;=X267*3,X267*3,U267&gt;X267*3,"&gt;"&amp;X267*3)</f>
        <v>Info</v>
      </c>
      <c r="X267" s="280" t="str" cm="1">
        <f t="array" ref="X267">_xlfn.IFS(M267="Level 1",7,M267="Level 2",14,M267="Level 3","30",M267="Info","Info",M267="Closed","Closed")</f>
        <v>Info</v>
      </c>
    </row>
    <row r="268" spans="1:24" s="236" customFormat="1" ht="61.2" x14ac:dyDescent="0.7">
      <c r="A268" s="273">
        <v>268</v>
      </c>
      <c r="B268" s="274" t="s">
        <v>14702</v>
      </c>
      <c r="C268" s="275">
        <v>46205</v>
      </c>
      <c r="D268" s="275">
        <v>46197</v>
      </c>
      <c r="E268" s="276" t="s">
        <v>39</v>
      </c>
      <c r="F268" s="277" t="s">
        <v>14848</v>
      </c>
      <c r="G268" s="277" t="s">
        <v>14797</v>
      </c>
      <c r="H268" s="276" t="s">
        <v>5508</v>
      </c>
      <c r="I268" s="276" t="s">
        <v>5989</v>
      </c>
      <c r="J268" s="277" t="s">
        <v>12604</v>
      </c>
      <c r="K268" s="274" t="s">
        <v>14978</v>
      </c>
      <c r="L268" s="312" t="s">
        <v>1308</v>
      </c>
      <c r="M268" s="312" t="s">
        <v>1308</v>
      </c>
      <c r="N268" s="277"/>
      <c r="O268" s="273"/>
      <c r="P268" s="273"/>
      <c r="Q268" s="279"/>
      <c r="R268" s="273" t="s">
        <v>1170</v>
      </c>
      <c r="S268" s="273" t="s">
        <v>13443</v>
      </c>
      <c r="T268" s="277" t="str">
        <f t="shared" ca="1" si="4"/>
        <v>0 tahun, 3 bulan, 7 hari</v>
      </c>
      <c r="U268" s="273">
        <f ca="1">DATEDIF(C268,Summary!$A$1,"d")</f>
        <v>99</v>
      </c>
      <c r="V268" s="273" t="s">
        <v>14919</v>
      </c>
      <c r="W268" s="280" t="str" cm="1">
        <f t="array" aca="1" ref="W268" ca="1">_xlfn.IFS(U268&lt;=X268,X268,U268&lt;=X268*2,X268*2,U268&lt;=X268*3,X268*3,U268&gt;X268*3,"&gt;"&amp;X268*3)</f>
        <v>Info</v>
      </c>
      <c r="X268" s="280" t="str" cm="1">
        <f t="array" ref="X268">_xlfn.IFS(M268="Level 1",7,M268="Level 2",14,M268="Level 3","30",M268="Info","Info",M268="Closed","Closed")</f>
        <v>Info</v>
      </c>
    </row>
    <row r="269" spans="1:24" s="236" customFormat="1" ht="61.2" x14ac:dyDescent="0.7">
      <c r="A269" s="273">
        <v>269</v>
      </c>
      <c r="B269" s="274" t="s">
        <v>14703</v>
      </c>
      <c r="C269" s="275">
        <v>46205</v>
      </c>
      <c r="D269" s="275">
        <v>46192</v>
      </c>
      <c r="E269" s="276" t="s">
        <v>39</v>
      </c>
      <c r="F269" s="277" t="s">
        <v>14798</v>
      </c>
      <c r="G269" s="277" t="s">
        <v>14799</v>
      </c>
      <c r="H269" s="276" t="s">
        <v>5508</v>
      </c>
      <c r="I269" s="276" t="s">
        <v>5989</v>
      </c>
      <c r="J269" s="277" t="s">
        <v>12604</v>
      </c>
      <c r="K269" s="274" t="s">
        <v>14978</v>
      </c>
      <c r="L269" s="312" t="s">
        <v>1308</v>
      </c>
      <c r="M269" s="312" t="s">
        <v>1308</v>
      </c>
      <c r="N269" s="277"/>
      <c r="O269" s="273"/>
      <c r="P269" s="273"/>
      <c r="Q269" s="279"/>
      <c r="R269" s="273" t="s">
        <v>1170</v>
      </c>
      <c r="S269" s="273" t="s">
        <v>13443</v>
      </c>
      <c r="T269" s="277" t="str">
        <f t="shared" ca="1" si="4"/>
        <v>0 tahun, 3 bulan, 7 hari</v>
      </c>
      <c r="U269" s="273">
        <f ca="1">DATEDIF(C269,Summary!$A$1,"d")</f>
        <v>99</v>
      </c>
      <c r="V269" s="273" t="s">
        <v>14920</v>
      </c>
      <c r="W269" s="280" t="str" cm="1">
        <f t="array" aca="1" ref="W269" ca="1">_xlfn.IFS(U269&lt;=X269,X269,U269&lt;=X269*2,X269*2,U269&lt;=X269*3,X269*3,U269&gt;X269*3,"&gt;"&amp;X269*3)</f>
        <v>Info</v>
      </c>
      <c r="X269" s="280" t="str" cm="1">
        <f t="array" ref="X269">_xlfn.IFS(M269="Level 1",7,M269="Level 2",14,M269="Level 3","30",M269="Info","Info",M269="Closed","Closed")</f>
        <v>Info</v>
      </c>
    </row>
    <row r="270" spans="1:24" s="236" customFormat="1" ht="61.2" x14ac:dyDescent="0.7">
      <c r="A270" s="273">
        <v>270</v>
      </c>
      <c r="B270" s="274" t="s">
        <v>14704</v>
      </c>
      <c r="C270" s="275">
        <v>46205</v>
      </c>
      <c r="D270" s="275">
        <v>46192</v>
      </c>
      <c r="E270" s="276" t="s">
        <v>39</v>
      </c>
      <c r="F270" s="277" t="s">
        <v>14800</v>
      </c>
      <c r="G270" s="277" t="s">
        <v>14803</v>
      </c>
      <c r="H270" s="276" t="s">
        <v>5508</v>
      </c>
      <c r="I270" s="276" t="s">
        <v>5989</v>
      </c>
      <c r="J270" s="277" t="s">
        <v>12604</v>
      </c>
      <c r="K270" s="274" t="s">
        <v>14978</v>
      </c>
      <c r="L270" s="312" t="s">
        <v>1308</v>
      </c>
      <c r="M270" s="312" t="s">
        <v>1308</v>
      </c>
      <c r="N270" s="277"/>
      <c r="O270" s="273"/>
      <c r="P270" s="273"/>
      <c r="Q270" s="279"/>
      <c r="R270" s="273" t="s">
        <v>1170</v>
      </c>
      <c r="S270" s="273" t="s">
        <v>13443</v>
      </c>
      <c r="T270" s="277" t="str">
        <f t="shared" ca="1" si="4"/>
        <v>0 tahun, 3 bulan, 7 hari</v>
      </c>
      <c r="U270" s="273">
        <f ca="1">DATEDIF(C270,Summary!$A$1,"d")</f>
        <v>99</v>
      </c>
      <c r="V270" s="273" t="s">
        <v>14921</v>
      </c>
      <c r="W270" s="280" t="str" cm="1">
        <f t="array" aca="1" ref="W270" ca="1">_xlfn.IFS(U270&lt;=X270,X270,U270&lt;=X270*2,X270*2,U270&lt;=X270*3,X270*3,U270&gt;X270*3,"&gt;"&amp;X270*3)</f>
        <v>Info</v>
      </c>
      <c r="X270" s="280" t="str" cm="1">
        <f t="array" ref="X270">_xlfn.IFS(M270="Level 1",7,M270="Level 2",14,M270="Level 3","30",M270="Info","Info",M270="Closed","Closed")</f>
        <v>Info</v>
      </c>
    </row>
    <row r="271" spans="1:24" s="236" customFormat="1" ht="61.2" x14ac:dyDescent="0.7">
      <c r="A271" s="273">
        <v>271</v>
      </c>
      <c r="B271" s="274" t="s">
        <v>14705</v>
      </c>
      <c r="C271" s="275">
        <v>46205</v>
      </c>
      <c r="D271" s="275">
        <v>46192</v>
      </c>
      <c r="E271" s="276" t="s">
        <v>39</v>
      </c>
      <c r="F271" s="277" t="s">
        <v>14801</v>
      </c>
      <c r="G271" s="277" t="s">
        <v>14803</v>
      </c>
      <c r="H271" s="276" t="s">
        <v>5508</v>
      </c>
      <c r="I271" s="276" t="s">
        <v>5989</v>
      </c>
      <c r="J271" s="277" t="s">
        <v>12604</v>
      </c>
      <c r="K271" s="274" t="s">
        <v>14978</v>
      </c>
      <c r="L271" s="312" t="s">
        <v>1308</v>
      </c>
      <c r="M271" s="312" t="s">
        <v>1308</v>
      </c>
      <c r="N271" s="277"/>
      <c r="O271" s="273"/>
      <c r="P271" s="273"/>
      <c r="Q271" s="279"/>
      <c r="R271" s="273" t="s">
        <v>1170</v>
      </c>
      <c r="S271" s="273" t="s">
        <v>13443</v>
      </c>
      <c r="T271" s="277" t="str">
        <f t="shared" ca="1" si="4"/>
        <v>0 tahun, 3 bulan, 7 hari</v>
      </c>
      <c r="U271" s="273">
        <f ca="1">DATEDIF(C271,Summary!$A$1,"d")</f>
        <v>99</v>
      </c>
      <c r="V271" s="273" t="s">
        <v>14922</v>
      </c>
      <c r="W271" s="280" t="str" cm="1">
        <f t="array" aca="1" ref="W271" ca="1">_xlfn.IFS(U271&lt;=X271,X271,U271&lt;=X271*2,X271*2,U271&lt;=X271*3,X271*3,U271&gt;X271*3,"&gt;"&amp;X271*3)</f>
        <v>Info</v>
      </c>
      <c r="X271" s="280" t="str" cm="1">
        <f t="array" ref="X271">_xlfn.IFS(M271="Level 1",7,M271="Level 2",14,M271="Level 3","30",M271="Info","Info",M271="Closed","Closed")</f>
        <v>Info</v>
      </c>
    </row>
    <row r="272" spans="1:24" s="236" customFormat="1" ht="61.2" x14ac:dyDescent="0.7">
      <c r="A272" s="273">
        <v>272</v>
      </c>
      <c r="B272" s="274" t="s">
        <v>14706</v>
      </c>
      <c r="C272" s="275">
        <v>46205</v>
      </c>
      <c r="D272" s="275">
        <v>46192</v>
      </c>
      <c r="E272" s="276" t="s">
        <v>39</v>
      </c>
      <c r="F272" s="277" t="s">
        <v>14802</v>
      </c>
      <c r="G272" s="277" t="s">
        <v>14803</v>
      </c>
      <c r="H272" s="276" t="s">
        <v>5508</v>
      </c>
      <c r="I272" s="276" t="s">
        <v>5989</v>
      </c>
      <c r="J272" s="277" t="s">
        <v>12604</v>
      </c>
      <c r="K272" s="274" t="s">
        <v>14978</v>
      </c>
      <c r="L272" s="312" t="s">
        <v>1308</v>
      </c>
      <c r="M272" s="312" t="s">
        <v>1308</v>
      </c>
      <c r="N272" s="277"/>
      <c r="O272" s="273"/>
      <c r="P272" s="273"/>
      <c r="Q272" s="279"/>
      <c r="R272" s="273" t="s">
        <v>1170</v>
      </c>
      <c r="S272" s="273" t="s">
        <v>13443</v>
      </c>
      <c r="T272" s="277" t="str">
        <f t="shared" ca="1" si="4"/>
        <v>0 tahun, 3 bulan, 7 hari</v>
      </c>
      <c r="U272" s="273">
        <f ca="1">DATEDIF(C272,Summary!$A$1,"d")</f>
        <v>99</v>
      </c>
      <c r="V272" s="273" t="s">
        <v>14923</v>
      </c>
      <c r="W272" s="280" t="str" cm="1">
        <f t="array" aca="1" ref="W272" ca="1">_xlfn.IFS(U272&lt;=X272,X272,U272&lt;=X272*2,X272*2,U272&lt;=X272*3,X272*3,U272&gt;X272*3,"&gt;"&amp;X272*3)</f>
        <v>Info</v>
      </c>
      <c r="X272" s="280" t="str" cm="1">
        <f t="array" ref="X272">_xlfn.IFS(M272="Level 1",7,M272="Level 2",14,M272="Level 3","30",M272="Info","Info",M272="Closed","Closed")</f>
        <v>Info</v>
      </c>
    </row>
    <row r="273" spans="1:24" s="236" customFormat="1" ht="61.2" x14ac:dyDescent="0.7">
      <c r="A273" s="273">
        <v>273</v>
      </c>
      <c r="B273" s="274" t="s">
        <v>14707</v>
      </c>
      <c r="C273" s="275">
        <v>46205</v>
      </c>
      <c r="D273" s="275">
        <v>46192</v>
      </c>
      <c r="E273" s="276" t="s">
        <v>39</v>
      </c>
      <c r="F273" s="277" t="s">
        <v>14802</v>
      </c>
      <c r="G273" s="277" t="s">
        <v>14803</v>
      </c>
      <c r="H273" s="276" t="s">
        <v>5508</v>
      </c>
      <c r="I273" s="276" t="s">
        <v>5989</v>
      </c>
      <c r="J273" s="277" t="s">
        <v>12604</v>
      </c>
      <c r="K273" s="274" t="s">
        <v>14978</v>
      </c>
      <c r="L273" s="312" t="s">
        <v>1308</v>
      </c>
      <c r="M273" s="312" t="s">
        <v>1308</v>
      </c>
      <c r="N273" s="277"/>
      <c r="O273" s="273"/>
      <c r="P273" s="273"/>
      <c r="Q273" s="279"/>
      <c r="R273" s="273" t="s">
        <v>1170</v>
      </c>
      <c r="S273" s="273" t="s">
        <v>13443</v>
      </c>
      <c r="T273" s="277" t="str">
        <f t="shared" ca="1" si="4"/>
        <v>0 tahun, 3 bulan, 7 hari</v>
      </c>
      <c r="U273" s="273">
        <f ca="1">DATEDIF(C273,Summary!$A$1,"d")</f>
        <v>99</v>
      </c>
      <c r="V273" s="273" t="s">
        <v>14924</v>
      </c>
      <c r="W273" s="280" t="str" cm="1">
        <f t="array" aca="1" ref="W273" ca="1">_xlfn.IFS(U273&lt;=X273,X273,U273&lt;=X273*2,X273*2,U273&lt;=X273*3,X273*3,U273&gt;X273*3,"&gt;"&amp;X273*3)</f>
        <v>Info</v>
      </c>
      <c r="X273" s="280" t="str" cm="1">
        <f t="array" ref="X273">_xlfn.IFS(M273="Level 1",7,M273="Level 2",14,M273="Level 3","30",M273="Info","Info",M273="Closed","Closed")</f>
        <v>Info</v>
      </c>
    </row>
    <row r="274" spans="1:24" s="236" customFormat="1" ht="61.2" x14ac:dyDescent="0.7">
      <c r="A274" s="273">
        <v>274</v>
      </c>
      <c r="B274" s="274" t="s">
        <v>14708</v>
      </c>
      <c r="C274" s="275">
        <v>46205</v>
      </c>
      <c r="D274" s="275">
        <v>46196</v>
      </c>
      <c r="E274" s="276" t="s">
        <v>39</v>
      </c>
      <c r="F274" s="277" t="s">
        <v>15353</v>
      </c>
      <c r="G274" s="277" t="s">
        <v>17090</v>
      </c>
      <c r="H274" s="276" t="s">
        <v>5508</v>
      </c>
      <c r="I274" s="276" t="s">
        <v>5989</v>
      </c>
      <c r="J274" s="277" t="s">
        <v>12604</v>
      </c>
      <c r="K274" s="274" t="s">
        <v>14978</v>
      </c>
      <c r="L274" s="312" t="s">
        <v>1308</v>
      </c>
      <c r="M274" s="312" t="s">
        <v>1308</v>
      </c>
      <c r="N274" s="277"/>
      <c r="O274" s="273"/>
      <c r="P274" s="273"/>
      <c r="Q274" s="279"/>
      <c r="R274" s="273" t="s">
        <v>1170</v>
      </c>
      <c r="S274" s="273" t="s">
        <v>13443</v>
      </c>
      <c r="T274" s="277" t="str">
        <f t="shared" ca="1" si="4"/>
        <v>0 tahun, 3 bulan, 7 hari</v>
      </c>
      <c r="U274" s="273">
        <f ca="1">DATEDIF(C274,Summary!$A$1,"d")</f>
        <v>99</v>
      </c>
      <c r="V274" s="273" t="s">
        <v>14925</v>
      </c>
      <c r="W274" s="280" t="str" cm="1">
        <f t="array" aca="1" ref="W274" ca="1">_xlfn.IFS(U274&lt;=X274,X274,U274&lt;=X274*2,X274*2,U274&lt;=X274*3,X274*3,U274&gt;X274*3,"&gt;"&amp;X274*3)</f>
        <v>Info</v>
      </c>
      <c r="X274" s="280" t="str" cm="1">
        <f t="array" ref="X274">_xlfn.IFS(M274="Level 1",7,M274="Level 2",14,M274="Level 3","30",M274="Info","Info",M274="Closed","Closed")</f>
        <v>Info</v>
      </c>
    </row>
    <row r="275" spans="1:24" s="236" customFormat="1" ht="81.599999999999994" x14ac:dyDescent="0.7">
      <c r="A275" s="273">
        <v>275</v>
      </c>
      <c r="B275" s="274" t="s">
        <v>14709</v>
      </c>
      <c r="C275" s="275">
        <v>46205</v>
      </c>
      <c r="D275" s="275">
        <v>46193</v>
      </c>
      <c r="E275" s="276" t="s">
        <v>39</v>
      </c>
      <c r="F275" s="277" t="s">
        <v>14804</v>
      </c>
      <c r="G275" s="277" t="s">
        <v>14805</v>
      </c>
      <c r="H275" s="276" t="s">
        <v>5508</v>
      </c>
      <c r="I275" s="276" t="s">
        <v>5989</v>
      </c>
      <c r="J275" s="277" t="s">
        <v>9844</v>
      </c>
      <c r="K275" s="274" t="s">
        <v>14977</v>
      </c>
      <c r="L275" s="316" t="s">
        <v>1184</v>
      </c>
      <c r="M275" s="316" t="s">
        <v>1184</v>
      </c>
      <c r="N275" s="277"/>
      <c r="O275" s="273" t="s">
        <v>15156</v>
      </c>
      <c r="P275" s="273" t="s">
        <v>15354</v>
      </c>
      <c r="Q275" s="279"/>
      <c r="R275" s="273" t="s">
        <v>10720</v>
      </c>
      <c r="S275" s="273" t="s">
        <v>1071</v>
      </c>
      <c r="T275" s="277" t="str">
        <f t="shared" ca="1" si="4"/>
        <v>0 tahun, 3 bulan, 7 hari</v>
      </c>
      <c r="U275" s="273">
        <f ca="1">DATEDIF(C275,Summary!$A$1,"d")</f>
        <v>99</v>
      </c>
      <c r="V275" s="273" t="s">
        <v>14926</v>
      </c>
      <c r="W275" s="280" t="str" cm="1">
        <f t="array" aca="1" ref="W275" ca="1">_xlfn.IFS(U275&lt;=X275,X275,U275&lt;=X275*2,X275*2,U275&lt;=X275*3,X275*3,U275&gt;X275*3,"&gt;"&amp;X275*3)</f>
        <v>Closed</v>
      </c>
      <c r="X275" s="280" t="str" cm="1">
        <f t="array" ref="X275">_xlfn.IFS(M275="Level 1",7,M275="Level 2",14,M275="Level 3","30",M275="Info","Info",M275="Closed","Closed")</f>
        <v>Closed</v>
      </c>
    </row>
    <row r="276" spans="1:24" s="236" customFormat="1" ht="122.4" x14ac:dyDescent="0.7">
      <c r="A276" s="273">
        <v>276</v>
      </c>
      <c r="B276" s="274" t="s">
        <v>14710</v>
      </c>
      <c r="C276" s="275">
        <v>46205</v>
      </c>
      <c r="D276" s="275">
        <v>46195</v>
      </c>
      <c r="E276" s="276" t="s">
        <v>39</v>
      </c>
      <c r="F276" s="277" t="s">
        <v>14806</v>
      </c>
      <c r="G276" s="277" t="s">
        <v>14807</v>
      </c>
      <c r="H276" s="276" t="s">
        <v>5508</v>
      </c>
      <c r="I276" s="276" t="s">
        <v>3200</v>
      </c>
      <c r="J276" s="277" t="s">
        <v>12621</v>
      </c>
      <c r="K276" s="274" t="s">
        <v>14978</v>
      </c>
      <c r="L276" s="312" t="s">
        <v>1308</v>
      </c>
      <c r="M276" s="312" t="s">
        <v>1308</v>
      </c>
      <c r="N276" s="277"/>
      <c r="O276" s="273" t="s">
        <v>12176</v>
      </c>
      <c r="P276" s="273" t="s">
        <v>15355</v>
      </c>
      <c r="Q276" s="279"/>
      <c r="R276" s="273" t="s">
        <v>14957</v>
      </c>
      <c r="S276" s="273" t="s">
        <v>14958</v>
      </c>
      <c r="T276" s="277" t="str">
        <f t="shared" ca="1" si="4"/>
        <v>0 tahun, 3 bulan, 7 hari</v>
      </c>
      <c r="U276" s="273">
        <f ca="1">DATEDIF(C276,Summary!$A$1,"d")</f>
        <v>99</v>
      </c>
      <c r="V276" s="273" t="s">
        <v>14927</v>
      </c>
      <c r="W276" s="280" t="str" cm="1">
        <f t="array" aca="1" ref="W276" ca="1">_xlfn.IFS(U276&lt;=X276,X276,U276&lt;=X276*2,X276*2,U276&lt;=X276*3,X276*3,U276&gt;X276*3,"&gt;"&amp;X276*3)</f>
        <v>Info</v>
      </c>
      <c r="X276" s="280" t="str" cm="1">
        <f t="array" ref="X276">_xlfn.IFS(M276="Level 1",7,M276="Level 2",14,M276="Level 3","30",M276="Info","Info",M276="Closed","Closed")</f>
        <v>Info</v>
      </c>
    </row>
    <row r="277" spans="1:24" s="236" customFormat="1" ht="61.2" x14ac:dyDescent="0.7">
      <c r="A277" s="273">
        <v>277</v>
      </c>
      <c r="B277" s="274" t="s">
        <v>14711</v>
      </c>
      <c r="C277" s="275">
        <v>46205</v>
      </c>
      <c r="D277" s="275">
        <v>46183</v>
      </c>
      <c r="E277" s="276" t="s">
        <v>39</v>
      </c>
      <c r="F277" s="277" t="s">
        <v>14808</v>
      </c>
      <c r="G277" s="277" t="s">
        <v>14809</v>
      </c>
      <c r="H277" s="276" t="s">
        <v>5508</v>
      </c>
      <c r="I277" s="276" t="s">
        <v>5989</v>
      </c>
      <c r="J277" s="277" t="s">
        <v>12613</v>
      </c>
      <c r="K277" s="274" t="s">
        <v>14978</v>
      </c>
      <c r="L277" s="312" t="s">
        <v>1308</v>
      </c>
      <c r="M277" s="312" t="s">
        <v>1308</v>
      </c>
      <c r="N277" s="277"/>
      <c r="O277" s="273"/>
      <c r="P277" s="273" t="s">
        <v>13935</v>
      </c>
      <c r="Q277" s="279"/>
      <c r="R277" s="273" t="s">
        <v>11545</v>
      </c>
      <c r="S277" s="273" t="s">
        <v>10488</v>
      </c>
      <c r="T277" s="277" t="str">
        <f t="shared" ca="1" si="4"/>
        <v>0 tahun, 3 bulan, 7 hari</v>
      </c>
      <c r="U277" s="273">
        <f ca="1">DATEDIF(C277,Summary!$A$1,"d")</f>
        <v>99</v>
      </c>
      <c r="V277" s="273" t="s">
        <v>14928</v>
      </c>
      <c r="W277" s="280" t="str" cm="1">
        <f t="array" aca="1" ref="W277" ca="1">_xlfn.IFS(U277&lt;=X277,X277,U277&lt;=X277*2,X277*2,U277&lt;=X277*3,X277*3,U277&gt;X277*3,"&gt;"&amp;X277*3)</f>
        <v>Info</v>
      </c>
      <c r="X277" s="280" t="str" cm="1">
        <f t="array" ref="X277">_xlfn.IFS(M277="Level 1",7,M277="Level 2",14,M277="Level 3","30",M277="Info","Info",M277="Closed","Closed")</f>
        <v>Info</v>
      </c>
    </row>
    <row r="278" spans="1:24" s="236" customFormat="1" ht="81.599999999999994" x14ac:dyDescent="0.7">
      <c r="A278" s="273">
        <v>278</v>
      </c>
      <c r="B278" s="274" t="s">
        <v>14712</v>
      </c>
      <c r="C278" s="275">
        <v>46205</v>
      </c>
      <c r="D278" s="275">
        <v>46167</v>
      </c>
      <c r="E278" s="276" t="s">
        <v>10388</v>
      </c>
      <c r="F278" s="277" t="s">
        <v>14810</v>
      </c>
      <c r="G278" s="277" t="s">
        <v>14811</v>
      </c>
      <c r="H278" s="276" t="s">
        <v>5508</v>
      </c>
      <c r="I278" s="276" t="s">
        <v>3200</v>
      </c>
      <c r="J278" s="277" t="s">
        <v>12612</v>
      </c>
      <c r="K278" s="274" t="s">
        <v>14978</v>
      </c>
      <c r="L278" s="312" t="s">
        <v>1308</v>
      </c>
      <c r="M278" s="312" t="s">
        <v>1308</v>
      </c>
      <c r="N278" s="277"/>
      <c r="O278" s="273"/>
      <c r="P278" s="273" t="s">
        <v>15356</v>
      </c>
      <c r="Q278" s="279"/>
      <c r="R278" s="273" t="s">
        <v>10661</v>
      </c>
      <c r="S278" s="273" t="s">
        <v>10891</v>
      </c>
      <c r="T278" s="277" t="str">
        <f t="shared" ca="1" si="4"/>
        <v>0 tahun, 3 bulan, 7 hari</v>
      </c>
      <c r="U278" s="273">
        <f ca="1">DATEDIF(C278,Summary!$A$1,"d")</f>
        <v>99</v>
      </c>
      <c r="V278" s="273" t="s">
        <v>14929</v>
      </c>
      <c r="W278" s="280" t="str" cm="1">
        <f t="array" aca="1" ref="W278" ca="1">_xlfn.IFS(U278&lt;=X278,X278,U278&lt;=X278*2,X278*2,U278&lt;=X278*3,X278*3,U278&gt;X278*3,"&gt;"&amp;X278*3)</f>
        <v>Info</v>
      </c>
      <c r="X278" s="280" t="str" cm="1">
        <f t="array" ref="X278">_xlfn.IFS(M278="Level 1",7,M278="Level 2",14,M278="Level 3","30",M278="Info","Info",M278="Closed","Closed")</f>
        <v>Info</v>
      </c>
    </row>
    <row r="279" spans="1:24" s="236" customFormat="1" ht="163.19999999999999" x14ac:dyDescent="0.7">
      <c r="A279" s="273">
        <v>279</v>
      </c>
      <c r="B279" s="274" t="s">
        <v>14713</v>
      </c>
      <c r="C279" s="275">
        <v>46209</v>
      </c>
      <c r="D279" s="275">
        <v>46199</v>
      </c>
      <c r="E279" s="276" t="s">
        <v>39</v>
      </c>
      <c r="F279" s="277" t="s">
        <v>14742</v>
      </c>
      <c r="G279" s="277" t="s">
        <v>14812</v>
      </c>
      <c r="H279" s="276" t="s">
        <v>5508</v>
      </c>
      <c r="I279" s="276" t="s">
        <v>3191</v>
      </c>
      <c r="J279" s="277" t="s">
        <v>1088</v>
      </c>
      <c r="K279" s="274" t="s">
        <v>14977</v>
      </c>
      <c r="L279" s="316" t="s">
        <v>1184</v>
      </c>
      <c r="M279" s="316" t="s">
        <v>1184</v>
      </c>
      <c r="N279" s="277"/>
      <c r="O279" s="273" t="s">
        <v>15166</v>
      </c>
      <c r="P279" s="273" t="s">
        <v>15166</v>
      </c>
      <c r="Q279" s="279"/>
      <c r="R279" s="273" t="s">
        <v>1088</v>
      </c>
      <c r="S279" s="273" t="s">
        <v>14541</v>
      </c>
      <c r="T279" s="277" t="str">
        <f t="shared" ca="1" si="4"/>
        <v>0 tahun, 3 bulan, 3 hari</v>
      </c>
      <c r="U279" s="273">
        <f ca="1">DATEDIF(C279,Summary!$A$1,"d")</f>
        <v>95</v>
      </c>
      <c r="V279" s="273" t="s">
        <v>14930</v>
      </c>
      <c r="W279" s="280" t="str" cm="1">
        <f t="array" aca="1" ref="W279" ca="1">_xlfn.IFS(U279&lt;=X279,X279,U279&lt;=X279*2,X279*2,U279&lt;=X279*3,X279*3,U279&gt;X279*3,"&gt;"&amp;X279*3)</f>
        <v>Closed</v>
      </c>
      <c r="X279" s="280" t="str" cm="1">
        <f t="array" ref="X279">_xlfn.IFS(M279="Level 1",7,M279="Level 2",14,M279="Level 3","30",M279="Info","Info",M279="Closed","Closed")</f>
        <v>Closed</v>
      </c>
    </row>
    <row r="280" spans="1:24" s="236" customFormat="1" ht="40.799999999999997" x14ac:dyDescent="0.7">
      <c r="A280" s="273">
        <v>280</v>
      </c>
      <c r="B280" s="274" t="s">
        <v>14714</v>
      </c>
      <c r="C280" s="275">
        <v>46209</v>
      </c>
      <c r="D280" s="275">
        <v>46191</v>
      </c>
      <c r="E280" s="276" t="s">
        <v>39</v>
      </c>
      <c r="F280" s="277" t="s">
        <v>14813</v>
      </c>
      <c r="G280" s="277" t="s">
        <v>17091</v>
      </c>
      <c r="H280" s="276" t="s">
        <v>5508</v>
      </c>
      <c r="I280" s="276" t="s">
        <v>5989</v>
      </c>
      <c r="J280" s="277" t="s">
        <v>12604</v>
      </c>
      <c r="K280" s="274" t="s">
        <v>14978</v>
      </c>
      <c r="L280" s="312" t="s">
        <v>1308</v>
      </c>
      <c r="M280" s="312" t="s">
        <v>1308</v>
      </c>
      <c r="N280" s="277"/>
      <c r="O280" s="273"/>
      <c r="P280" s="273"/>
      <c r="Q280" s="279"/>
      <c r="R280" s="273" t="s">
        <v>1170</v>
      </c>
      <c r="S280" s="273" t="s">
        <v>13443</v>
      </c>
      <c r="T280" s="277" t="str">
        <f t="shared" ca="1" si="4"/>
        <v>0 tahun, 3 bulan, 3 hari</v>
      </c>
      <c r="U280" s="273">
        <f ca="1">DATEDIF(C280,Summary!$A$1,"d")</f>
        <v>95</v>
      </c>
      <c r="V280" s="273" t="s">
        <v>14931</v>
      </c>
      <c r="W280" s="280" t="str" cm="1">
        <f t="array" aca="1" ref="W280" ca="1">_xlfn.IFS(U280&lt;=X280,X280,U280&lt;=X280*2,X280*2,U280&lt;=X280*3,X280*3,U280&gt;X280*3,"&gt;"&amp;X280*3)</f>
        <v>Info</v>
      </c>
      <c r="X280" s="280" t="str" cm="1">
        <f t="array" ref="X280">_xlfn.IFS(M280="Level 1",7,M280="Level 2",14,M280="Level 3","30",M280="Info","Info",M280="Closed","Closed")</f>
        <v>Info</v>
      </c>
    </row>
    <row r="281" spans="1:24" s="236" customFormat="1" ht="40.799999999999997" x14ac:dyDescent="0.7">
      <c r="A281" s="273">
        <v>281</v>
      </c>
      <c r="B281" s="274" t="s">
        <v>14715</v>
      </c>
      <c r="C281" s="275">
        <v>46209</v>
      </c>
      <c r="D281" s="275">
        <v>46199</v>
      </c>
      <c r="E281" s="276" t="s">
        <v>39</v>
      </c>
      <c r="F281" s="277" t="s">
        <v>14814</v>
      </c>
      <c r="G281" s="277" t="s">
        <v>17092</v>
      </c>
      <c r="H281" s="276" t="s">
        <v>5508</v>
      </c>
      <c r="I281" s="276" t="s">
        <v>5989</v>
      </c>
      <c r="J281" s="277" t="s">
        <v>12604</v>
      </c>
      <c r="K281" s="274" t="s">
        <v>14978</v>
      </c>
      <c r="L281" s="312" t="s">
        <v>1308</v>
      </c>
      <c r="M281" s="312" t="s">
        <v>1308</v>
      </c>
      <c r="N281" s="277"/>
      <c r="O281" s="273"/>
      <c r="P281" s="273"/>
      <c r="Q281" s="279"/>
      <c r="R281" s="273" t="s">
        <v>1170</v>
      </c>
      <c r="S281" s="273" t="s">
        <v>13443</v>
      </c>
      <c r="T281" s="277" t="str">
        <f t="shared" ca="1" si="4"/>
        <v>0 tahun, 3 bulan, 3 hari</v>
      </c>
      <c r="U281" s="273">
        <f ca="1">DATEDIF(C281,Summary!$A$1,"d")</f>
        <v>95</v>
      </c>
      <c r="V281" s="273" t="s">
        <v>14932</v>
      </c>
      <c r="W281" s="280" t="str" cm="1">
        <f t="array" aca="1" ref="W281" ca="1">_xlfn.IFS(U281&lt;=X281,X281,U281&lt;=X281*2,X281*2,U281&lt;=X281*3,X281*3,U281&gt;X281*3,"&gt;"&amp;X281*3)</f>
        <v>Info</v>
      </c>
      <c r="X281" s="280" t="str" cm="1">
        <f t="array" ref="X281">_xlfn.IFS(M281="Level 1",7,M281="Level 2",14,M281="Level 3","30",M281="Info","Info",M281="Closed","Closed")</f>
        <v>Info</v>
      </c>
    </row>
    <row r="282" spans="1:24" s="236" customFormat="1" ht="224.4" x14ac:dyDescent="0.7">
      <c r="A282" s="273">
        <v>282</v>
      </c>
      <c r="B282" s="274" t="s">
        <v>14716</v>
      </c>
      <c r="C282" s="275">
        <v>46209</v>
      </c>
      <c r="D282" s="275">
        <v>46199</v>
      </c>
      <c r="E282" s="276" t="s">
        <v>39</v>
      </c>
      <c r="F282" s="277" t="s">
        <v>14386</v>
      </c>
      <c r="G282" s="277" t="s">
        <v>14815</v>
      </c>
      <c r="H282" s="276" t="s">
        <v>5508</v>
      </c>
      <c r="I282" s="276" t="s">
        <v>3191</v>
      </c>
      <c r="J282" s="277" t="s">
        <v>1088</v>
      </c>
      <c r="K282" s="274" t="s">
        <v>14977</v>
      </c>
      <c r="L282" s="316" t="s">
        <v>1184</v>
      </c>
      <c r="M282" s="316" t="s">
        <v>1184</v>
      </c>
      <c r="N282" s="277"/>
      <c r="O282" s="273" t="s">
        <v>15165</v>
      </c>
      <c r="P282" s="273" t="s">
        <v>15165</v>
      </c>
      <c r="Q282" s="279"/>
      <c r="R282" s="273" t="s">
        <v>1088</v>
      </c>
      <c r="S282" s="273" t="s">
        <v>14541</v>
      </c>
      <c r="T282" s="277" t="str">
        <f t="shared" ca="1" si="4"/>
        <v>0 tahun, 3 bulan, 3 hari</v>
      </c>
      <c r="U282" s="273">
        <f ca="1">DATEDIF(C282,Summary!$A$1,"d")</f>
        <v>95</v>
      </c>
      <c r="V282" s="273" t="s">
        <v>14933</v>
      </c>
      <c r="W282" s="280" t="str" cm="1">
        <f t="array" aca="1" ref="W282" ca="1">_xlfn.IFS(U282&lt;=X282,X282,U282&lt;=X282*2,X282*2,U282&lt;=X282*3,X282*3,U282&gt;X282*3,"&gt;"&amp;X282*3)</f>
        <v>Closed</v>
      </c>
      <c r="X282" s="280" t="str" cm="1">
        <f t="array" ref="X282">_xlfn.IFS(M282="Level 1",7,M282="Level 2",14,M282="Level 3","30",M282="Info","Info",M282="Closed","Closed")</f>
        <v>Closed</v>
      </c>
    </row>
    <row r="283" spans="1:24" s="236" customFormat="1" ht="102" x14ac:dyDescent="0.7">
      <c r="A283" s="273">
        <v>283</v>
      </c>
      <c r="B283" s="274" t="s">
        <v>14717</v>
      </c>
      <c r="C283" s="275">
        <v>46210</v>
      </c>
      <c r="D283" s="275">
        <v>46190</v>
      </c>
      <c r="E283" s="276" t="s">
        <v>10388</v>
      </c>
      <c r="F283" s="277" t="s">
        <v>14816</v>
      </c>
      <c r="G283" s="277" t="s">
        <v>14817</v>
      </c>
      <c r="H283" s="276" t="s">
        <v>5508</v>
      </c>
      <c r="I283" s="276" t="s">
        <v>5508</v>
      </c>
      <c r="J283" s="277" t="s">
        <v>12603</v>
      </c>
      <c r="K283" s="274" t="s">
        <v>14977</v>
      </c>
      <c r="L283" s="316" t="s">
        <v>1184</v>
      </c>
      <c r="M283" s="316" t="s">
        <v>1184</v>
      </c>
      <c r="N283" s="277"/>
      <c r="O283" s="273" t="s">
        <v>17078</v>
      </c>
      <c r="P283" s="273" t="s">
        <v>17078</v>
      </c>
      <c r="Q283" s="279"/>
      <c r="R283" s="273" t="s">
        <v>1080</v>
      </c>
      <c r="S283" s="273" t="s">
        <v>9788</v>
      </c>
      <c r="T283" s="277" t="str">
        <f t="shared" ca="1" si="4"/>
        <v>0 tahun, 3 bulan, 2 hari</v>
      </c>
      <c r="U283" s="273">
        <f ca="1">DATEDIF(C283,Summary!$A$1,"d")</f>
        <v>94</v>
      </c>
      <c r="V283" s="273" t="s">
        <v>14934</v>
      </c>
      <c r="W283" s="280" t="str" cm="1">
        <f t="array" aca="1" ref="W283" ca="1">_xlfn.IFS(U283&lt;=X283,X283,U283&lt;=X283*2,X283*2,U283&lt;=X283*3,X283*3,U283&gt;X283*3,"&gt;"&amp;X283*3)</f>
        <v>Closed</v>
      </c>
      <c r="X283" s="280" t="str" cm="1">
        <f t="array" ref="X283">_xlfn.IFS(M283="Level 1",7,M283="Level 2",14,M283="Level 3","30",M283="Info","Info",M283="Closed","Closed")</f>
        <v>Closed</v>
      </c>
    </row>
    <row r="284" spans="1:24" s="236" customFormat="1" ht="81.599999999999994" x14ac:dyDescent="0.7">
      <c r="A284" s="273">
        <v>284</v>
      </c>
      <c r="B284" s="274" t="s">
        <v>14718</v>
      </c>
      <c r="C284" s="275">
        <v>46212</v>
      </c>
      <c r="D284" s="275">
        <v>46207</v>
      </c>
      <c r="E284" s="276" t="s">
        <v>39</v>
      </c>
      <c r="F284" s="277" t="s">
        <v>14818</v>
      </c>
      <c r="G284" s="277" t="s">
        <v>14849</v>
      </c>
      <c r="H284" s="276" t="s">
        <v>5508</v>
      </c>
      <c r="I284" s="276" t="s">
        <v>5508</v>
      </c>
      <c r="J284" s="277" t="s">
        <v>12603</v>
      </c>
      <c r="K284" s="274" t="s">
        <v>14978</v>
      </c>
      <c r="L284" s="312" t="s">
        <v>1308</v>
      </c>
      <c r="M284" s="312" t="s">
        <v>1308</v>
      </c>
      <c r="N284" s="277"/>
      <c r="O284" s="273"/>
      <c r="P284" s="273"/>
      <c r="Q284" s="279"/>
      <c r="R284" s="273" t="s">
        <v>1080</v>
      </c>
      <c r="S284" s="273" t="s">
        <v>9788</v>
      </c>
      <c r="T284" s="277" t="str">
        <f t="shared" ca="1" si="4"/>
        <v>0 tahun, 3 bulan, 0 hari</v>
      </c>
      <c r="U284" s="273">
        <f ca="1">DATEDIF(C284,Summary!$A$1,"d")</f>
        <v>92</v>
      </c>
      <c r="V284" s="273" t="s">
        <v>14935</v>
      </c>
      <c r="W284" s="280" t="str" cm="1">
        <f t="array" aca="1" ref="W284" ca="1">_xlfn.IFS(U284&lt;=X284,X284,U284&lt;=X284*2,X284*2,U284&lt;=X284*3,X284*3,U284&gt;X284*3,"&gt;"&amp;X284*3)</f>
        <v>Info</v>
      </c>
      <c r="X284" s="280" t="str" cm="1">
        <f t="array" ref="X284">_xlfn.IFS(M284="Level 1",7,M284="Level 2",14,M284="Level 3","30",M284="Info","Info",M284="Closed","Closed")</f>
        <v>Info</v>
      </c>
    </row>
    <row r="285" spans="1:24" s="236" customFormat="1" ht="81.599999999999994" x14ac:dyDescent="0.7">
      <c r="A285" s="273">
        <v>285</v>
      </c>
      <c r="B285" s="274" t="s">
        <v>14719</v>
      </c>
      <c r="C285" s="275">
        <v>46212</v>
      </c>
      <c r="D285" s="275">
        <v>46199</v>
      </c>
      <c r="E285" s="276" t="s">
        <v>39</v>
      </c>
      <c r="F285" s="277" t="s">
        <v>14819</v>
      </c>
      <c r="G285" s="277" t="s">
        <v>14820</v>
      </c>
      <c r="H285" s="276" t="s">
        <v>5508</v>
      </c>
      <c r="I285" s="276" t="s">
        <v>5989</v>
      </c>
      <c r="J285" s="277" t="s">
        <v>12614</v>
      </c>
      <c r="K285" s="274" t="s">
        <v>14977</v>
      </c>
      <c r="L285" s="315" t="s">
        <v>1305</v>
      </c>
      <c r="M285" s="315" t="s">
        <v>5815</v>
      </c>
      <c r="N285" s="277"/>
      <c r="O285" s="273"/>
      <c r="P285" s="273"/>
      <c r="Q285" s="279"/>
      <c r="R285" s="273" t="s">
        <v>11545</v>
      </c>
      <c r="S285" s="273" t="s">
        <v>10488</v>
      </c>
      <c r="T285" s="277" t="str">
        <f t="shared" ca="1" si="4"/>
        <v>0 tahun, 3 bulan, 0 hari</v>
      </c>
      <c r="U285" s="273">
        <f ca="1">DATEDIF(C285,Summary!$A$1,"d")</f>
        <v>92</v>
      </c>
      <c r="V285" s="273" t="s">
        <v>14936</v>
      </c>
      <c r="W285" s="280" t="str" cm="1">
        <f t="array" aca="1" ref="W285" ca="1">_xlfn.IFS(U285&lt;=X285,X285,U285&lt;=X285*2,X285*2,U285&lt;=X285*3,X285*3,U285&gt;X285*3,"&gt;"&amp;X285*3)</f>
        <v>&gt;21</v>
      </c>
      <c r="X285" s="280" cm="1">
        <f t="array" ref="X285">_xlfn.IFS(M285="Level 1",7,M285="Level 2",14,M285="Level 3","30",M285="Info","Info",M285="Closed","Closed")</f>
        <v>7</v>
      </c>
    </row>
    <row r="286" spans="1:24" s="236" customFormat="1" ht="40.799999999999997" x14ac:dyDescent="0.7">
      <c r="A286" s="273">
        <v>286</v>
      </c>
      <c r="B286" s="274" t="s">
        <v>14720</v>
      </c>
      <c r="C286" s="275">
        <v>46212</v>
      </c>
      <c r="D286" s="275">
        <v>46210</v>
      </c>
      <c r="E286" s="276" t="s">
        <v>39</v>
      </c>
      <c r="F286" s="277" t="s">
        <v>14821</v>
      </c>
      <c r="G286" s="277" t="s">
        <v>14822</v>
      </c>
      <c r="H286" s="276" t="s">
        <v>5508</v>
      </c>
      <c r="I286" s="276" t="s">
        <v>5989</v>
      </c>
      <c r="J286" s="277" t="s">
        <v>12604</v>
      </c>
      <c r="K286" s="274" t="s">
        <v>14978</v>
      </c>
      <c r="L286" s="312" t="s">
        <v>1308</v>
      </c>
      <c r="M286" s="312" t="s">
        <v>1308</v>
      </c>
      <c r="N286" s="277"/>
      <c r="O286" s="273"/>
      <c r="P286" s="273"/>
      <c r="Q286" s="279"/>
      <c r="R286" s="273" t="s">
        <v>1170</v>
      </c>
      <c r="S286" s="273" t="s">
        <v>13443</v>
      </c>
      <c r="T286" s="277" t="str">
        <f t="shared" ca="1" si="4"/>
        <v>0 tahun, 3 bulan, 0 hari</v>
      </c>
      <c r="U286" s="273">
        <f ca="1">DATEDIF(C286,Summary!$A$1,"d")</f>
        <v>92</v>
      </c>
      <c r="V286" s="273" t="s">
        <v>14937</v>
      </c>
      <c r="W286" s="280" t="str" cm="1">
        <f t="array" aca="1" ref="W286" ca="1">_xlfn.IFS(U286&lt;=X286,X286,U286&lt;=X286*2,X286*2,U286&lt;=X286*3,X286*3,U286&gt;X286*3,"&gt;"&amp;X286*3)</f>
        <v>Info</v>
      </c>
      <c r="X286" s="280" t="str" cm="1">
        <f t="array" ref="X286">_xlfn.IFS(M286="Level 1",7,M286="Level 2",14,M286="Level 3","30",M286="Info","Info",M286="Closed","Closed")</f>
        <v>Info</v>
      </c>
    </row>
    <row r="287" spans="1:24" s="236" customFormat="1" ht="102" x14ac:dyDescent="0.7">
      <c r="A287" s="273">
        <v>287</v>
      </c>
      <c r="B287" s="274" t="s">
        <v>14721</v>
      </c>
      <c r="C287" s="275">
        <v>46212</v>
      </c>
      <c r="D287" s="275">
        <v>46204</v>
      </c>
      <c r="E287" s="276" t="s">
        <v>39</v>
      </c>
      <c r="F287" s="277" t="s">
        <v>14742</v>
      </c>
      <c r="G287" s="277" t="s">
        <v>14823</v>
      </c>
      <c r="H287" s="276" t="s">
        <v>5508</v>
      </c>
      <c r="I287" s="276" t="s">
        <v>3191</v>
      </c>
      <c r="J287" s="277" t="s">
        <v>1088</v>
      </c>
      <c r="K287" s="274" t="s">
        <v>14977</v>
      </c>
      <c r="L287" s="316" t="s">
        <v>1184</v>
      </c>
      <c r="M287" s="316" t="s">
        <v>1184</v>
      </c>
      <c r="N287" s="277"/>
      <c r="O287" s="273" t="s">
        <v>15166</v>
      </c>
      <c r="P287" s="273" t="s">
        <v>15166</v>
      </c>
      <c r="Q287" s="279"/>
      <c r="R287" s="273" t="s">
        <v>1088</v>
      </c>
      <c r="S287" s="273" t="s">
        <v>14541</v>
      </c>
      <c r="T287" s="277" t="str">
        <f t="shared" ca="1" si="4"/>
        <v>0 tahun, 3 bulan, 0 hari</v>
      </c>
      <c r="U287" s="273">
        <f ca="1">DATEDIF(C287,Summary!$A$1,"d")</f>
        <v>92</v>
      </c>
      <c r="V287" s="273" t="s">
        <v>14938</v>
      </c>
      <c r="W287" s="280" t="str" cm="1">
        <f t="array" aca="1" ref="W287" ca="1">_xlfn.IFS(U287&lt;=X287,X287,U287&lt;=X287*2,X287*2,U287&lt;=X287*3,X287*3,U287&gt;X287*3,"&gt;"&amp;X287*3)</f>
        <v>Closed</v>
      </c>
      <c r="X287" s="280" t="str" cm="1">
        <f t="array" ref="X287">_xlfn.IFS(M287="Level 1",7,M287="Level 2",14,M287="Level 3","30",M287="Info","Info",M287="Closed","Closed")</f>
        <v>Closed</v>
      </c>
    </row>
    <row r="288" spans="1:24" s="236" customFormat="1" ht="81.599999999999994" x14ac:dyDescent="0.7">
      <c r="A288" s="273">
        <v>288</v>
      </c>
      <c r="B288" s="274" t="s">
        <v>14722</v>
      </c>
      <c r="C288" s="275">
        <v>46212</v>
      </c>
      <c r="D288" s="275">
        <v>46212</v>
      </c>
      <c r="E288" s="276" t="s">
        <v>39</v>
      </c>
      <c r="F288" s="277" t="s">
        <v>14824</v>
      </c>
      <c r="G288" s="277" t="s">
        <v>14825</v>
      </c>
      <c r="H288" s="276" t="s">
        <v>5508</v>
      </c>
      <c r="I288" s="276" t="s">
        <v>5508</v>
      </c>
      <c r="J288" s="277" t="s">
        <v>12604</v>
      </c>
      <c r="K288" s="274" t="s">
        <v>14978</v>
      </c>
      <c r="L288" s="312" t="s">
        <v>1308</v>
      </c>
      <c r="M288" s="312" t="s">
        <v>1308</v>
      </c>
      <c r="N288" s="277"/>
      <c r="O288" s="273"/>
      <c r="P288" s="273"/>
      <c r="Q288" s="279"/>
      <c r="R288" s="273" t="s">
        <v>1170</v>
      </c>
      <c r="S288" s="273" t="s">
        <v>13443</v>
      </c>
      <c r="T288" s="277" t="str">
        <f t="shared" ca="1" si="4"/>
        <v>0 tahun, 3 bulan, 0 hari</v>
      </c>
      <c r="U288" s="273">
        <f ca="1">DATEDIF(C288,Summary!$A$1,"d")</f>
        <v>92</v>
      </c>
      <c r="V288" s="273" t="s">
        <v>14939</v>
      </c>
      <c r="W288" s="280" t="str" cm="1">
        <f t="array" aca="1" ref="W288" ca="1">_xlfn.IFS(U288&lt;=X288,X288,U288&lt;=X288*2,X288*2,U288&lt;=X288*3,X288*3,U288&gt;X288*3,"&gt;"&amp;X288*3)</f>
        <v>Info</v>
      </c>
      <c r="X288" s="280" t="str" cm="1">
        <f t="array" ref="X288">_xlfn.IFS(M288="Level 1",7,M288="Level 2",14,M288="Level 3","30",M288="Info","Info",M288="Closed","Closed")</f>
        <v>Info</v>
      </c>
    </row>
    <row r="289" spans="1:24" s="236" customFormat="1" ht="102" x14ac:dyDescent="0.7">
      <c r="A289" s="273">
        <v>289</v>
      </c>
      <c r="B289" s="274" t="s">
        <v>14723</v>
      </c>
      <c r="C289" s="275">
        <v>46212</v>
      </c>
      <c r="D289" s="275">
        <v>46204</v>
      </c>
      <c r="E289" s="276" t="s">
        <v>39</v>
      </c>
      <c r="F289" s="277" t="s">
        <v>14386</v>
      </c>
      <c r="G289" s="277" t="s">
        <v>14826</v>
      </c>
      <c r="H289" s="276" t="s">
        <v>5508</v>
      </c>
      <c r="I289" s="276" t="s">
        <v>7640</v>
      </c>
      <c r="J289" s="277" t="s">
        <v>1088</v>
      </c>
      <c r="K289" s="274" t="s">
        <v>14977</v>
      </c>
      <c r="L289" s="316" t="s">
        <v>1184</v>
      </c>
      <c r="M289" s="316" t="s">
        <v>1184</v>
      </c>
      <c r="N289" s="277"/>
      <c r="O289" s="273" t="s">
        <v>15165</v>
      </c>
      <c r="P289" s="273" t="s">
        <v>15165</v>
      </c>
      <c r="Q289" s="279"/>
      <c r="R289" s="273" t="s">
        <v>1088</v>
      </c>
      <c r="S289" s="273" t="s">
        <v>14541</v>
      </c>
      <c r="T289" s="277" t="str">
        <f t="shared" ca="1" si="4"/>
        <v>0 tahun, 3 bulan, 0 hari</v>
      </c>
      <c r="U289" s="273">
        <f ca="1">DATEDIF(C289,Summary!$A$1,"d")</f>
        <v>92</v>
      </c>
      <c r="V289" s="273" t="s">
        <v>14940</v>
      </c>
      <c r="W289" s="280" t="str" cm="1">
        <f t="array" aca="1" ref="W289" ca="1">_xlfn.IFS(U289&lt;=X289,X289,U289&lt;=X289*2,X289*2,U289&lt;=X289*3,X289*3,U289&gt;X289*3,"&gt;"&amp;X289*3)</f>
        <v>Closed</v>
      </c>
      <c r="X289" s="280" t="str" cm="1">
        <f t="array" ref="X289">_xlfn.IFS(M289="Level 1",7,M289="Level 2",14,M289="Level 3","30",M289="Info","Info",M289="Closed","Closed")</f>
        <v>Closed</v>
      </c>
    </row>
    <row r="290" spans="1:24" s="236" customFormat="1" ht="61.2" x14ac:dyDescent="0.7">
      <c r="A290" s="273">
        <v>290</v>
      </c>
      <c r="B290" s="274" t="s">
        <v>14724</v>
      </c>
      <c r="C290" s="275">
        <v>46212</v>
      </c>
      <c r="D290" s="275">
        <v>46204</v>
      </c>
      <c r="E290" s="276" t="s">
        <v>39</v>
      </c>
      <c r="F290" s="277" t="s">
        <v>14827</v>
      </c>
      <c r="G290" s="277" t="s">
        <v>14828</v>
      </c>
      <c r="H290" s="276" t="s">
        <v>5508</v>
      </c>
      <c r="I290" s="276" t="s">
        <v>5990</v>
      </c>
      <c r="J290" s="277" t="s">
        <v>1088</v>
      </c>
      <c r="K290" s="274" t="s">
        <v>14977</v>
      </c>
      <c r="L290" s="316" t="s">
        <v>1184</v>
      </c>
      <c r="M290" s="316" t="s">
        <v>1184</v>
      </c>
      <c r="N290" s="277"/>
      <c r="O290" s="273" t="s">
        <v>15172</v>
      </c>
      <c r="P290" s="273" t="s">
        <v>15172</v>
      </c>
      <c r="Q290" s="279"/>
      <c r="R290" s="273" t="s">
        <v>1088</v>
      </c>
      <c r="S290" s="273" t="s">
        <v>14541</v>
      </c>
      <c r="T290" s="277" t="str">
        <f t="shared" ca="1" si="4"/>
        <v>0 tahun, 3 bulan, 0 hari</v>
      </c>
      <c r="U290" s="273">
        <f ca="1">DATEDIF(C290,Summary!$A$1,"d")</f>
        <v>92</v>
      </c>
      <c r="V290" s="273" t="s">
        <v>14941</v>
      </c>
      <c r="W290" s="280" t="str" cm="1">
        <f t="array" aca="1" ref="W290" ca="1">_xlfn.IFS(U290&lt;=X290,X290,U290&lt;=X290*2,X290*2,U290&lt;=X290*3,X290*3,U290&gt;X290*3,"&gt;"&amp;X290*3)</f>
        <v>Closed</v>
      </c>
      <c r="X290" s="280" t="str" cm="1">
        <f t="array" ref="X290">_xlfn.IFS(M290="Level 1",7,M290="Level 2",14,M290="Level 3","30",M290="Info","Info",M290="Closed","Closed")</f>
        <v>Closed</v>
      </c>
    </row>
    <row r="291" spans="1:24" s="236" customFormat="1" ht="81.599999999999994" x14ac:dyDescent="0.7">
      <c r="A291" s="273">
        <v>291</v>
      </c>
      <c r="B291" s="274" t="s">
        <v>14725</v>
      </c>
      <c r="C291" s="275">
        <v>46212</v>
      </c>
      <c r="D291" s="275">
        <v>46205</v>
      </c>
      <c r="E291" s="276" t="s">
        <v>39</v>
      </c>
      <c r="F291" s="277" t="s">
        <v>14386</v>
      </c>
      <c r="G291" s="277" t="s">
        <v>14829</v>
      </c>
      <c r="H291" s="276" t="s">
        <v>5508</v>
      </c>
      <c r="I291" s="276" t="s">
        <v>7640</v>
      </c>
      <c r="J291" s="277" t="s">
        <v>1088</v>
      </c>
      <c r="K291" s="274" t="s">
        <v>14977</v>
      </c>
      <c r="L291" s="316" t="s">
        <v>1184</v>
      </c>
      <c r="M291" s="316" t="s">
        <v>1184</v>
      </c>
      <c r="N291" s="277"/>
      <c r="O291" s="273" t="s">
        <v>15165</v>
      </c>
      <c r="P291" s="273" t="s">
        <v>15165</v>
      </c>
      <c r="Q291" s="279"/>
      <c r="R291" s="273" t="s">
        <v>1088</v>
      </c>
      <c r="S291" s="273" t="s">
        <v>14541</v>
      </c>
      <c r="T291" s="277" t="str">
        <f t="shared" ca="1" si="4"/>
        <v>0 tahun, 3 bulan, 0 hari</v>
      </c>
      <c r="U291" s="273">
        <f ca="1">DATEDIF(C291,Summary!$A$1,"d")</f>
        <v>92</v>
      </c>
      <c r="V291" s="273" t="s">
        <v>14942</v>
      </c>
      <c r="W291" s="280" t="str" cm="1">
        <f t="array" aca="1" ref="W291" ca="1">_xlfn.IFS(U291&lt;=X291,X291,U291&lt;=X291*2,X291*2,U291&lt;=X291*3,X291*3,U291&gt;X291*3,"&gt;"&amp;X291*3)</f>
        <v>Closed</v>
      </c>
      <c r="X291" s="280" t="str" cm="1">
        <f t="array" ref="X291">_xlfn.IFS(M291="Level 1",7,M291="Level 2",14,M291="Level 3","30",M291="Info","Info",M291="Closed","Closed")</f>
        <v>Closed</v>
      </c>
    </row>
    <row r="292" spans="1:24" s="236" customFormat="1" ht="122.4" x14ac:dyDescent="0.7">
      <c r="A292" s="273">
        <v>292</v>
      </c>
      <c r="B292" s="274" t="s">
        <v>14726</v>
      </c>
      <c r="C292" s="275">
        <v>46212</v>
      </c>
      <c r="D292" s="275">
        <v>46206</v>
      </c>
      <c r="E292" s="276" t="s">
        <v>39</v>
      </c>
      <c r="F292" s="277" t="s">
        <v>14384</v>
      </c>
      <c r="G292" s="277" t="s">
        <v>14830</v>
      </c>
      <c r="H292" s="276" t="s">
        <v>5508</v>
      </c>
      <c r="I292" s="276" t="s">
        <v>5990</v>
      </c>
      <c r="J292" s="277" t="s">
        <v>1088</v>
      </c>
      <c r="K292" s="274" t="s">
        <v>14977</v>
      </c>
      <c r="L292" s="316" t="s">
        <v>1184</v>
      </c>
      <c r="M292" s="316" t="s">
        <v>1184</v>
      </c>
      <c r="N292" s="277"/>
      <c r="O292" s="273" t="s">
        <v>15172</v>
      </c>
      <c r="P292" s="273" t="s">
        <v>15172</v>
      </c>
      <c r="Q292" s="279"/>
      <c r="R292" s="273" t="s">
        <v>1088</v>
      </c>
      <c r="S292" s="273" t="s">
        <v>14541</v>
      </c>
      <c r="T292" s="277" t="str">
        <f t="shared" ca="1" si="4"/>
        <v>0 tahun, 3 bulan, 0 hari</v>
      </c>
      <c r="U292" s="273">
        <f ca="1">DATEDIF(C292,Summary!$A$1,"d")</f>
        <v>92</v>
      </c>
      <c r="V292" s="273" t="s">
        <v>14943</v>
      </c>
      <c r="W292" s="280" t="str" cm="1">
        <f t="array" aca="1" ref="W292" ca="1">_xlfn.IFS(U292&lt;=X292,X292,U292&lt;=X292*2,X292*2,U292&lt;=X292*3,X292*3,U292&gt;X292*3,"&gt;"&amp;X292*3)</f>
        <v>Closed</v>
      </c>
      <c r="X292" s="280" t="str" cm="1">
        <f t="array" ref="X292">_xlfn.IFS(M292="Level 1",7,M292="Level 2",14,M292="Level 3","30",M292="Info","Info",M292="Closed","Closed")</f>
        <v>Closed</v>
      </c>
    </row>
    <row r="293" spans="1:24" s="236" customFormat="1" ht="81.599999999999994" x14ac:dyDescent="0.7">
      <c r="A293" s="273">
        <v>293</v>
      </c>
      <c r="B293" s="274" t="s">
        <v>14727</v>
      </c>
      <c r="C293" s="275">
        <v>46212</v>
      </c>
      <c r="D293" s="275">
        <v>46206</v>
      </c>
      <c r="E293" s="276" t="s">
        <v>39</v>
      </c>
      <c r="F293" s="277" t="s">
        <v>14742</v>
      </c>
      <c r="G293" s="277" t="s">
        <v>14831</v>
      </c>
      <c r="H293" s="276" t="s">
        <v>5508</v>
      </c>
      <c r="I293" s="276" t="s">
        <v>3191</v>
      </c>
      <c r="J293" s="277" t="s">
        <v>1088</v>
      </c>
      <c r="K293" s="274" t="s">
        <v>14977</v>
      </c>
      <c r="L293" s="316" t="s">
        <v>1184</v>
      </c>
      <c r="M293" s="316" t="s">
        <v>1184</v>
      </c>
      <c r="N293" s="277"/>
      <c r="O293" s="273" t="s">
        <v>15166</v>
      </c>
      <c r="P293" s="273" t="s">
        <v>15166</v>
      </c>
      <c r="Q293" s="279"/>
      <c r="R293" s="273" t="s">
        <v>1088</v>
      </c>
      <c r="S293" s="273" t="s">
        <v>14541</v>
      </c>
      <c r="T293" s="277" t="str">
        <f t="shared" ca="1" si="4"/>
        <v>0 tahun, 3 bulan, 0 hari</v>
      </c>
      <c r="U293" s="273">
        <f ca="1">DATEDIF(C293,Summary!$A$1,"d")</f>
        <v>92</v>
      </c>
      <c r="V293" s="273" t="s">
        <v>14944</v>
      </c>
      <c r="W293" s="280" t="str" cm="1">
        <f t="array" aca="1" ref="W293" ca="1">_xlfn.IFS(U293&lt;=X293,X293,U293&lt;=X293*2,X293*2,U293&lt;=X293*3,X293*3,U293&gt;X293*3,"&gt;"&amp;X293*3)</f>
        <v>Closed</v>
      </c>
      <c r="X293" s="280" t="str" cm="1">
        <f t="array" ref="X293">_xlfn.IFS(M293="Level 1",7,M293="Level 2",14,M293="Level 3","30",M293="Info","Info",M293="Closed","Closed")</f>
        <v>Closed</v>
      </c>
    </row>
    <row r="294" spans="1:24" s="236" customFormat="1" ht="122.4" x14ac:dyDescent="0.7">
      <c r="A294" s="273">
        <v>294</v>
      </c>
      <c r="B294" s="274" t="s">
        <v>14728</v>
      </c>
      <c r="C294" s="275">
        <v>46212</v>
      </c>
      <c r="D294" s="275">
        <v>46206</v>
      </c>
      <c r="E294" s="276" t="s">
        <v>39</v>
      </c>
      <c r="F294" s="277" t="s">
        <v>14386</v>
      </c>
      <c r="G294" s="277" t="s">
        <v>14832</v>
      </c>
      <c r="H294" s="276" t="s">
        <v>5508</v>
      </c>
      <c r="I294" s="276" t="s">
        <v>7640</v>
      </c>
      <c r="J294" s="277" t="s">
        <v>1088</v>
      </c>
      <c r="K294" s="274" t="s">
        <v>14977</v>
      </c>
      <c r="L294" s="316" t="s">
        <v>1184</v>
      </c>
      <c r="M294" s="316" t="s">
        <v>1184</v>
      </c>
      <c r="N294" s="277"/>
      <c r="O294" s="273" t="s">
        <v>15165</v>
      </c>
      <c r="P294" s="273" t="s">
        <v>15165</v>
      </c>
      <c r="Q294" s="279"/>
      <c r="R294" s="273" t="s">
        <v>1088</v>
      </c>
      <c r="S294" s="273" t="s">
        <v>14541</v>
      </c>
      <c r="T294" s="277" t="str">
        <f t="shared" ca="1" si="4"/>
        <v>0 tahun, 3 bulan, 0 hari</v>
      </c>
      <c r="U294" s="273">
        <f ca="1">DATEDIF(C294,Summary!$A$1,"d")</f>
        <v>92</v>
      </c>
      <c r="V294" s="273" t="s">
        <v>14945</v>
      </c>
      <c r="W294" s="280" t="str" cm="1">
        <f t="array" aca="1" ref="W294" ca="1">_xlfn.IFS(U294&lt;=X294,X294,U294&lt;=X294*2,X294*2,U294&lt;=X294*3,X294*3,U294&gt;X294*3,"&gt;"&amp;X294*3)</f>
        <v>Closed</v>
      </c>
      <c r="X294" s="280" t="str" cm="1">
        <f t="array" ref="X294">_xlfn.IFS(M294="Level 1",7,M294="Level 2",14,M294="Level 3","30",M294="Info","Info",M294="Closed","Closed")</f>
        <v>Closed</v>
      </c>
    </row>
    <row r="295" spans="1:24" s="236" customFormat="1" ht="40.799999999999997" x14ac:dyDescent="0.7">
      <c r="A295" s="273">
        <v>295</v>
      </c>
      <c r="B295" s="274" t="s">
        <v>14729</v>
      </c>
      <c r="C295" s="275">
        <v>46212</v>
      </c>
      <c r="D295" s="275">
        <v>46209</v>
      </c>
      <c r="E295" s="276" t="s">
        <v>39</v>
      </c>
      <c r="F295" s="277" t="s">
        <v>14384</v>
      </c>
      <c r="G295" s="277" t="s">
        <v>14833</v>
      </c>
      <c r="H295" s="276" t="s">
        <v>5508</v>
      </c>
      <c r="I295" s="276" t="s">
        <v>5990</v>
      </c>
      <c r="J295" s="277" t="s">
        <v>1088</v>
      </c>
      <c r="K295" s="274" t="s">
        <v>14977</v>
      </c>
      <c r="L295" s="316" t="s">
        <v>1184</v>
      </c>
      <c r="M295" s="316" t="s">
        <v>1184</v>
      </c>
      <c r="N295" s="277"/>
      <c r="O295" s="273" t="s">
        <v>15172</v>
      </c>
      <c r="P295" s="273" t="s">
        <v>15172</v>
      </c>
      <c r="Q295" s="279"/>
      <c r="R295" s="273" t="s">
        <v>1088</v>
      </c>
      <c r="S295" s="273" t="s">
        <v>14541</v>
      </c>
      <c r="T295" s="277" t="str">
        <f t="shared" ca="1" si="4"/>
        <v>0 tahun, 3 bulan, 0 hari</v>
      </c>
      <c r="U295" s="273">
        <f ca="1">DATEDIF(C295,Summary!$A$1,"d")</f>
        <v>92</v>
      </c>
      <c r="V295" s="273" t="s">
        <v>14946</v>
      </c>
      <c r="W295" s="280" t="str" cm="1">
        <f t="array" aca="1" ref="W295" ca="1">_xlfn.IFS(U295&lt;=X295,X295,U295&lt;=X295*2,X295*2,U295&lt;=X295*3,X295*3,U295&gt;X295*3,"&gt;"&amp;X295*3)</f>
        <v>Closed</v>
      </c>
      <c r="X295" s="280" t="str" cm="1">
        <f t="array" ref="X295">_xlfn.IFS(M295="Level 1",7,M295="Level 2",14,M295="Level 3","30",M295="Info","Info",M295="Closed","Closed")</f>
        <v>Closed</v>
      </c>
    </row>
    <row r="296" spans="1:24" s="236" customFormat="1" ht="102" x14ac:dyDescent="0.7">
      <c r="A296" s="273">
        <v>296</v>
      </c>
      <c r="B296" s="274" t="s">
        <v>14730</v>
      </c>
      <c r="C296" s="275">
        <v>46212</v>
      </c>
      <c r="D296" s="275">
        <v>46203</v>
      </c>
      <c r="E296" s="276" t="s">
        <v>39</v>
      </c>
      <c r="F296" s="277" t="s">
        <v>14834</v>
      </c>
      <c r="G296" s="277" t="s">
        <v>14835</v>
      </c>
      <c r="H296" s="276" t="s">
        <v>5508</v>
      </c>
      <c r="I296" s="276" t="s">
        <v>7640</v>
      </c>
      <c r="J296" s="277" t="s">
        <v>1088</v>
      </c>
      <c r="K296" s="274" t="s">
        <v>14977</v>
      </c>
      <c r="L296" s="316" t="s">
        <v>1184</v>
      </c>
      <c r="M296" s="316" t="s">
        <v>1184</v>
      </c>
      <c r="N296" s="277"/>
      <c r="O296" s="273" t="s">
        <v>15165</v>
      </c>
      <c r="P296" s="273" t="s">
        <v>15165</v>
      </c>
      <c r="Q296" s="279"/>
      <c r="R296" s="273" t="s">
        <v>1088</v>
      </c>
      <c r="S296" s="273" t="s">
        <v>14541</v>
      </c>
      <c r="T296" s="277" t="str">
        <f t="shared" ca="1" si="4"/>
        <v>0 tahun, 3 bulan, 0 hari</v>
      </c>
      <c r="U296" s="273">
        <f ca="1">DATEDIF(C296,Summary!$A$1,"d")</f>
        <v>92</v>
      </c>
      <c r="V296" s="273" t="s">
        <v>14947</v>
      </c>
      <c r="W296" s="280" t="str" cm="1">
        <f t="array" aca="1" ref="W296" ca="1">_xlfn.IFS(U296&lt;=X296,X296,U296&lt;=X296*2,X296*2,U296&lt;=X296*3,X296*3,U296&gt;X296*3,"&gt;"&amp;X296*3)</f>
        <v>Closed</v>
      </c>
      <c r="X296" s="280" t="str" cm="1">
        <f t="array" ref="X296">_xlfn.IFS(M296="Level 1",7,M296="Level 2",14,M296="Level 3","30",M296="Info","Info",M296="Closed","Closed")</f>
        <v>Closed</v>
      </c>
    </row>
    <row r="297" spans="1:24" s="236" customFormat="1" ht="61.2" x14ac:dyDescent="0.7">
      <c r="A297" s="273">
        <v>297</v>
      </c>
      <c r="B297" s="274" t="s">
        <v>14731</v>
      </c>
      <c r="C297" s="275">
        <v>46212</v>
      </c>
      <c r="D297" s="275">
        <v>46204</v>
      </c>
      <c r="E297" s="276" t="s">
        <v>39</v>
      </c>
      <c r="F297" s="277" t="s">
        <v>14836</v>
      </c>
      <c r="G297" s="277" t="s">
        <v>14837</v>
      </c>
      <c r="H297" s="276" t="s">
        <v>5508</v>
      </c>
      <c r="I297" s="276" t="s">
        <v>3191</v>
      </c>
      <c r="J297" s="277" t="s">
        <v>1088</v>
      </c>
      <c r="K297" s="274" t="s">
        <v>14977</v>
      </c>
      <c r="L297" s="316" t="s">
        <v>1184</v>
      </c>
      <c r="M297" s="316" t="s">
        <v>1184</v>
      </c>
      <c r="N297" s="277"/>
      <c r="O297" s="273" t="s">
        <v>15166</v>
      </c>
      <c r="P297" s="273" t="s">
        <v>15166</v>
      </c>
      <c r="Q297" s="279"/>
      <c r="R297" s="273" t="s">
        <v>1088</v>
      </c>
      <c r="S297" s="273" t="s">
        <v>14541</v>
      </c>
      <c r="T297" s="277" t="str">
        <f t="shared" ca="1" si="4"/>
        <v>0 tahun, 3 bulan, 0 hari</v>
      </c>
      <c r="U297" s="273">
        <f ca="1">DATEDIF(C297,Summary!$A$1,"d")</f>
        <v>92</v>
      </c>
      <c r="V297" s="273" t="s">
        <v>14948</v>
      </c>
      <c r="W297" s="280" t="str" cm="1">
        <f t="array" aca="1" ref="W297" ca="1">_xlfn.IFS(U297&lt;=X297,X297,U297&lt;=X297*2,X297*2,U297&lt;=X297*3,X297*3,U297&gt;X297*3,"&gt;"&amp;X297*3)</f>
        <v>Closed</v>
      </c>
      <c r="X297" s="280" t="str" cm="1">
        <f t="array" ref="X297">_xlfn.IFS(M297="Level 1",7,M297="Level 2",14,M297="Level 3","30",M297="Info","Info",M297="Closed","Closed")</f>
        <v>Closed</v>
      </c>
    </row>
    <row r="298" spans="1:24" s="236" customFormat="1" ht="81.599999999999994" x14ac:dyDescent="0.7">
      <c r="A298" s="273">
        <v>298</v>
      </c>
      <c r="B298" s="274" t="s">
        <v>14732</v>
      </c>
      <c r="C298" s="275">
        <v>46212</v>
      </c>
      <c r="D298" s="275">
        <v>46212</v>
      </c>
      <c r="E298" s="276" t="s">
        <v>10388</v>
      </c>
      <c r="F298" s="277" t="s">
        <v>14838</v>
      </c>
      <c r="G298" s="277" t="s">
        <v>13620</v>
      </c>
      <c r="H298" s="276" t="s">
        <v>5508</v>
      </c>
      <c r="I298" s="276" t="s">
        <v>3191</v>
      </c>
      <c r="J298" s="277" t="s">
        <v>12614</v>
      </c>
      <c r="K298" s="274" t="s">
        <v>14978</v>
      </c>
      <c r="L298" s="312" t="s">
        <v>1308</v>
      </c>
      <c r="M298" s="312" t="s">
        <v>1308</v>
      </c>
      <c r="N298" s="277"/>
      <c r="O298" s="273"/>
      <c r="P298" s="273" t="s">
        <v>17079</v>
      </c>
      <c r="Q298" s="279"/>
      <c r="R298" s="273" t="s">
        <v>11545</v>
      </c>
      <c r="S298" s="273" t="s">
        <v>11722</v>
      </c>
      <c r="T298" s="277" t="str">
        <f t="shared" ca="1" si="4"/>
        <v>0 tahun, 3 bulan, 0 hari</v>
      </c>
      <c r="U298" s="273">
        <f ca="1">DATEDIF(C298,Summary!$A$1,"d")</f>
        <v>92</v>
      </c>
      <c r="V298" s="273" t="s">
        <v>14949</v>
      </c>
      <c r="W298" s="280" t="str" cm="1">
        <f t="array" aca="1" ref="W298" ca="1">_xlfn.IFS(U298&lt;=X298,X298,U298&lt;=X298*2,X298*2,U298&lt;=X298*3,X298*3,U298&gt;X298*3,"&gt;"&amp;X298*3)</f>
        <v>Info</v>
      </c>
      <c r="X298" s="280" t="str" cm="1">
        <f t="array" ref="X298">_xlfn.IFS(M298="Level 1",7,M298="Level 2",14,M298="Level 3","30",M298="Info","Info",M298="Closed","Closed")</f>
        <v>Info</v>
      </c>
    </row>
    <row r="299" spans="1:24" s="236" customFormat="1" ht="102" x14ac:dyDescent="0.7">
      <c r="A299" s="273">
        <v>299</v>
      </c>
      <c r="B299" s="274" t="s">
        <v>14733</v>
      </c>
      <c r="C299" s="275">
        <v>46212</v>
      </c>
      <c r="D299" s="275">
        <v>46212</v>
      </c>
      <c r="E299" s="276" t="s">
        <v>10388</v>
      </c>
      <c r="F299" s="277" t="s">
        <v>14839</v>
      </c>
      <c r="G299" s="277" t="s">
        <v>14840</v>
      </c>
      <c r="H299" s="276" t="s">
        <v>5508</v>
      </c>
      <c r="I299" s="276" t="s">
        <v>5990</v>
      </c>
      <c r="J299" s="277" t="s">
        <v>12614</v>
      </c>
      <c r="K299" s="274" t="s">
        <v>14978</v>
      </c>
      <c r="L299" s="316" t="s">
        <v>1184</v>
      </c>
      <c r="M299" s="316" t="s">
        <v>1184</v>
      </c>
      <c r="N299" s="277"/>
      <c r="O299" s="273" t="s">
        <v>15465</v>
      </c>
      <c r="P299" s="273" t="s">
        <v>17080</v>
      </c>
      <c r="Q299" s="279"/>
      <c r="R299" s="273" t="s">
        <v>11545</v>
      </c>
      <c r="S299" s="273" t="s">
        <v>13350</v>
      </c>
      <c r="T299" s="277" t="str">
        <f t="shared" ca="1" si="4"/>
        <v>0 tahun, 3 bulan, 0 hari</v>
      </c>
      <c r="U299" s="273">
        <f ca="1">DATEDIF(C299,Summary!$A$1,"d")</f>
        <v>92</v>
      </c>
      <c r="V299" s="273" t="s">
        <v>14950</v>
      </c>
      <c r="W299" s="280" t="str" cm="1">
        <f t="array" aca="1" ref="W299" ca="1">_xlfn.IFS(U299&lt;=X299,X299,U299&lt;=X299*2,X299*2,U299&lt;=X299*3,X299*3,U299&gt;X299*3,"&gt;"&amp;X299*3)</f>
        <v>Closed</v>
      </c>
      <c r="X299" s="280" t="str" cm="1">
        <f t="array" ref="X299">_xlfn.IFS(M299="Level 1",7,M299="Level 2",14,M299="Level 3","30",M299="Info","Info",M299="Closed","Closed")</f>
        <v>Closed</v>
      </c>
    </row>
    <row r="300" spans="1:24" s="236" customFormat="1" ht="61.2" x14ac:dyDescent="0.7">
      <c r="A300" s="273">
        <v>300</v>
      </c>
      <c r="B300" s="274" t="s">
        <v>14734</v>
      </c>
      <c r="C300" s="275">
        <v>46213</v>
      </c>
      <c r="D300" s="275">
        <v>46198</v>
      </c>
      <c r="E300" s="276" t="s">
        <v>39</v>
      </c>
      <c r="F300" s="277" t="s">
        <v>15135</v>
      </c>
      <c r="G300" s="277" t="s">
        <v>14841</v>
      </c>
      <c r="H300" s="276" t="s">
        <v>5508</v>
      </c>
      <c r="I300" s="276" t="s">
        <v>5508</v>
      </c>
      <c r="J300" s="277" t="s">
        <v>12621</v>
      </c>
      <c r="K300" s="274" t="s">
        <v>14977</v>
      </c>
      <c r="L300" s="316" t="s">
        <v>1184</v>
      </c>
      <c r="M300" s="316" t="s">
        <v>1184</v>
      </c>
      <c r="N300" s="277"/>
      <c r="O300" s="273" t="s">
        <v>16733</v>
      </c>
      <c r="P300" s="273"/>
      <c r="Q300" s="279"/>
      <c r="R300" s="273" t="s">
        <v>14957</v>
      </c>
      <c r="S300" s="273" t="s">
        <v>14958</v>
      </c>
      <c r="T300" s="277" t="str">
        <f t="shared" ca="1" si="4"/>
        <v>0 tahun, 2 bulan, 29 hari</v>
      </c>
      <c r="U300" s="273">
        <f ca="1">DATEDIF(C300,Summary!$A$1,"d")</f>
        <v>91</v>
      </c>
      <c r="V300" s="273" t="s">
        <v>14951</v>
      </c>
      <c r="W300" s="280" t="str" cm="1">
        <f t="array" aca="1" ref="W300" ca="1">_xlfn.IFS(U300&lt;=X300,X300,U300&lt;=X300*2,X300*2,U300&lt;=X300*3,X300*3,U300&gt;X300*3,"&gt;"&amp;X300*3)</f>
        <v>Closed</v>
      </c>
      <c r="X300" s="280" t="str" cm="1">
        <f t="array" ref="X300">_xlfn.IFS(M300="Level 1",7,M300="Level 2",14,M300="Level 3","30",M300="Info","Info",M300="Closed","Closed")</f>
        <v>Closed</v>
      </c>
    </row>
    <row r="301" spans="1:24" s="236" customFormat="1" ht="183.6" x14ac:dyDescent="0.7">
      <c r="A301" s="273">
        <v>301</v>
      </c>
      <c r="B301" s="274" t="s">
        <v>14735</v>
      </c>
      <c r="C301" s="275">
        <v>46213</v>
      </c>
      <c r="D301" s="275">
        <v>46202</v>
      </c>
      <c r="E301" s="276" t="s">
        <v>39</v>
      </c>
      <c r="F301" s="277" t="s">
        <v>14384</v>
      </c>
      <c r="G301" s="277" t="s">
        <v>14842</v>
      </c>
      <c r="H301" s="276" t="s">
        <v>5508</v>
      </c>
      <c r="I301" s="276" t="s">
        <v>5990</v>
      </c>
      <c r="J301" s="277" t="s">
        <v>1088</v>
      </c>
      <c r="K301" s="274" t="s">
        <v>14977</v>
      </c>
      <c r="L301" s="316" t="s">
        <v>1184</v>
      </c>
      <c r="M301" s="316" t="s">
        <v>1184</v>
      </c>
      <c r="N301" s="277"/>
      <c r="O301" s="273" t="s">
        <v>15172</v>
      </c>
      <c r="P301" s="273" t="s">
        <v>15172</v>
      </c>
      <c r="Q301" s="279"/>
      <c r="R301" s="273" t="s">
        <v>1088</v>
      </c>
      <c r="S301" s="273" t="s">
        <v>14541</v>
      </c>
      <c r="T301" s="277" t="str">
        <f t="shared" ca="1" si="4"/>
        <v>0 tahun, 2 bulan, 29 hari</v>
      </c>
      <c r="U301" s="273">
        <f ca="1">DATEDIF(C301,Summary!$A$1,"d")</f>
        <v>91</v>
      </c>
      <c r="V301" s="273" t="s">
        <v>14952</v>
      </c>
      <c r="W301" s="280" t="str" cm="1">
        <f t="array" aca="1" ref="W301" ca="1">_xlfn.IFS(U301&lt;=X301,X301,U301&lt;=X301*2,X301*2,U301&lt;=X301*3,X301*3,U301&gt;X301*3,"&gt;"&amp;X301*3)</f>
        <v>Closed</v>
      </c>
      <c r="X301" s="280" t="str" cm="1">
        <f t="array" ref="X301">_xlfn.IFS(M301="Level 1",7,M301="Level 2",14,M301="Level 3","30",M301="Info","Info",M301="Closed","Closed")</f>
        <v>Closed</v>
      </c>
    </row>
    <row r="302" spans="1:24" s="236" customFormat="1" ht="61.2" x14ac:dyDescent="0.7">
      <c r="A302" s="273">
        <v>302</v>
      </c>
      <c r="B302" s="274" t="s">
        <v>14736</v>
      </c>
      <c r="C302" s="275">
        <v>46215</v>
      </c>
      <c r="D302" s="275">
        <v>46206</v>
      </c>
      <c r="E302" s="276" t="s">
        <v>39</v>
      </c>
      <c r="F302" s="277" t="s">
        <v>13813</v>
      </c>
      <c r="G302" s="277" t="s">
        <v>14843</v>
      </c>
      <c r="H302" s="276" t="s">
        <v>1079</v>
      </c>
      <c r="I302" s="276" t="s">
        <v>13701</v>
      </c>
      <c r="J302" s="277" t="s">
        <v>12608</v>
      </c>
      <c r="K302" s="274" t="s">
        <v>14977</v>
      </c>
      <c r="L302" s="316" t="s">
        <v>1184</v>
      </c>
      <c r="M302" s="316" t="s">
        <v>1184</v>
      </c>
      <c r="N302" s="277"/>
      <c r="O302" s="273" t="s">
        <v>15195</v>
      </c>
      <c r="P302" s="273" t="s">
        <v>15195</v>
      </c>
      <c r="Q302" s="279"/>
      <c r="R302" s="273" t="s">
        <v>1079</v>
      </c>
      <c r="S302" s="273" t="s">
        <v>2490</v>
      </c>
      <c r="T302" s="277" t="str">
        <f t="shared" ca="1" si="4"/>
        <v>0 tahun, 2 bulan, 27 hari</v>
      </c>
      <c r="U302" s="273">
        <f ca="1">DATEDIF(C302,Summary!$A$1,"d")</f>
        <v>89</v>
      </c>
      <c r="V302" s="273" t="s">
        <v>14953</v>
      </c>
      <c r="W302" s="280" t="str" cm="1">
        <f t="array" aca="1" ref="W302" ca="1">_xlfn.IFS(U302&lt;=X302,X302,U302&lt;=X302*2,X302*2,U302&lt;=X302*3,X302*3,U302&gt;X302*3,"&gt;"&amp;X302*3)</f>
        <v>Closed</v>
      </c>
      <c r="X302" s="280" t="str" cm="1">
        <f t="array" ref="X302">_xlfn.IFS(M302="Level 1",7,M302="Level 2",14,M302="Level 3","30",M302="Info","Info",M302="Closed","Closed")</f>
        <v>Closed</v>
      </c>
    </row>
    <row r="303" spans="1:24" s="236" customFormat="1" ht="81.599999999999994" x14ac:dyDescent="0.7">
      <c r="A303" s="273">
        <v>303</v>
      </c>
      <c r="B303" s="274" t="s">
        <v>14737</v>
      </c>
      <c r="C303" s="275">
        <v>46216</v>
      </c>
      <c r="D303" s="275">
        <v>46212</v>
      </c>
      <c r="E303" s="276" t="s">
        <v>10388</v>
      </c>
      <c r="F303" s="277" t="s">
        <v>14844</v>
      </c>
      <c r="G303" s="277" t="s">
        <v>13620</v>
      </c>
      <c r="H303" s="276" t="s">
        <v>5508</v>
      </c>
      <c r="I303" s="276" t="s">
        <v>3191</v>
      </c>
      <c r="J303" s="277" t="s">
        <v>12614</v>
      </c>
      <c r="K303" s="274" t="s">
        <v>14978</v>
      </c>
      <c r="L303" s="312" t="s">
        <v>1308</v>
      </c>
      <c r="M303" s="312" t="s">
        <v>1308</v>
      </c>
      <c r="N303" s="277"/>
      <c r="O303" s="273"/>
      <c r="P303" s="273" t="s">
        <v>17081</v>
      </c>
      <c r="Q303" s="279"/>
      <c r="R303" s="273" t="s">
        <v>11545</v>
      </c>
      <c r="S303" s="273" t="s">
        <v>11722</v>
      </c>
      <c r="T303" s="277" t="str">
        <f t="shared" ca="1" si="4"/>
        <v>0 tahun, 2 bulan, 26 hari</v>
      </c>
      <c r="U303" s="273">
        <f ca="1">DATEDIF(C303,Summary!$A$1,"d")</f>
        <v>88</v>
      </c>
      <c r="V303" s="273" t="s">
        <v>14954</v>
      </c>
      <c r="W303" s="280" t="str" cm="1">
        <f t="array" aca="1" ref="W303" ca="1">_xlfn.IFS(U303&lt;=X303,X303,U303&lt;=X303*2,X303*2,U303&lt;=X303*3,X303*3,U303&gt;X303*3,"&gt;"&amp;X303*3)</f>
        <v>Info</v>
      </c>
      <c r="X303" s="280" t="str" cm="1">
        <f t="array" ref="X303">_xlfn.IFS(M303="Level 1",7,M303="Level 2",14,M303="Level 3","30",M303="Info","Info",M303="Closed","Closed")</f>
        <v>Info</v>
      </c>
    </row>
    <row r="304" spans="1:24" s="236" customFormat="1" ht="61.2" x14ac:dyDescent="0.7">
      <c r="A304" s="273">
        <v>304</v>
      </c>
      <c r="B304" s="274" t="s">
        <v>14980</v>
      </c>
      <c r="C304" s="275">
        <v>46216</v>
      </c>
      <c r="D304" s="275">
        <v>46184</v>
      </c>
      <c r="E304" s="276" t="s">
        <v>39</v>
      </c>
      <c r="F304" s="277" t="s">
        <v>15035</v>
      </c>
      <c r="G304" s="277" t="s">
        <v>15036</v>
      </c>
      <c r="H304" s="276" t="s">
        <v>5508</v>
      </c>
      <c r="I304" s="276" t="s">
        <v>3200</v>
      </c>
      <c r="J304" s="277" t="s">
        <v>13323</v>
      </c>
      <c r="K304" s="274" t="s">
        <v>14977</v>
      </c>
      <c r="L304" s="316" t="s">
        <v>1184</v>
      </c>
      <c r="M304" s="316" t="s">
        <v>1184</v>
      </c>
      <c r="N304" s="277" t="s">
        <v>15132</v>
      </c>
      <c r="O304" s="273" t="s">
        <v>15543</v>
      </c>
      <c r="P304" s="273" t="s">
        <v>15543</v>
      </c>
      <c r="Q304" s="279"/>
      <c r="R304" s="273" t="s">
        <v>10661</v>
      </c>
      <c r="S304" s="273" t="s">
        <v>10891</v>
      </c>
      <c r="T304" s="277" t="str">
        <f t="shared" ref="T304:T367" ca="1" si="5">DATEDIF(C304,$Z$1,"Y")&amp;" tahun, "&amp;DATEDIF(C304,$Z$1,"YM")&amp;" bulan, "&amp;DATEDIF(C304,$Z$1,"MD")&amp;" hari"</f>
        <v>0 tahun, 2 bulan, 26 hari</v>
      </c>
      <c r="U304" s="273">
        <f ca="1">DATEDIF(C304,Summary!$A$1,"d")</f>
        <v>88</v>
      </c>
      <c r="V304" s="273" t="s">
        <v>15847</v>
      </c>
      <c r="W304" s="280" t="str" cm="1">
        <f t="array" aca="1" ref="W304" ca="1">_xlfn.IFS(U304&lt;=X304,X304,U304&lt;=X304*2,X304*2,U304&lt;=X304*3,X304*3,U304&gt;X304*3,"&gt;"&amp;X304*3)</f>
        <v>Closed</v>
      </c>
      <c r="X304" s="280" t="str" cm="1">
        <f t="array" ref="X304">_xlfn.IFS(M304="Level 1",7,M304="Level 2",14,M304="Level 3","30",M304="Info","Info",M304="Closed","Closed")</f>
        <v>Closed</v>
      </c>
    </row>
    <row r="305" spans="1:24" s="236" customFormat="1" ht="163.19999999999999" x14ac:dyDescent="0.7">
      <c r="A305" s="273">
        <v>305</v>
      </c>
      <c r="B305" s="274" t="s">
        <v>14981</v>
      </c>
      <c r="C305" s="275">
        <v>46216</v>
      </c>
      <c r="D305" s="275">
        <v>46216</v>
      </c>
      <c r="E305" s="276" t="s">
        <v>39</v>
      </c>
      <c r="F305" s="277" t="s">
        <v>15037</v>
      </c>
      <c r="G305" s="277" t="s">
        <v>15038</v>
      </c>
      <c r="H305" s="276" t="s">
        <v>5508</v>
      </c>
      <c r="I305" s="276" t="s">
        <v>3191</v>
      </c>
      <c r="J305" s="277" t="s">
        <v>1088</v>
      </c>
      <c r="K305" s="274" t="s">
        <v>14977</v>
      </c>
      <c r="L305" s="316" t="s">
        <v>1184</v>
      </c>
      <c r="M305" s="316" t="s">
        <v>1184</v>
      </c>
      <c r="N305" s="277" t="s">
        <v>15133</v>
      </c>
      <c r="O305" s="273" t="s">
        <v>15182</v>
      </c>
      <c r="P305" s="273" t="s">
        <v>15182</v>
      </c>
      <c r="Q305" s="279"/>
      <c r="R305" s="273" t="s">
        <v>15159</v>
      </c>
      <c r="S305" s="273" t="s">
        <v>15160</v>
      </c>
      <c r="T305" s="277" t="str">
        <f t="shared" ca="1" si="5"/>
        <v>0 tahun, 2 bulan, 26 hari</v>
      </c>
      <c r="U305" s="273">
        <f ca="1">DATEDIF(C305,Summary!$A$1,"d")</f>
        <v>88</v>
      </c>
      <c r="V305" s="273" t="s">
        <v>15848</v>
      </c>
      <c r="W305" s="280" t="str" cm="1">
        <f t="array" aca="1" ref="W305" ca="1">_xlfn.IFS(U305&lt;=X305,X305,U305&lt;=X305*2,X305*2,U305&lt;=X305*3,X305*3,U305&gt;X305*3,"&gt;"&amp;X305*3)</f>
        <v>Closed</v>
      </c>
      <c r="X305" s="280" t="str" cm="1">
        <f t="array" ref="X305">_xlfn.IFS(M305="Level 1",7,M305="Level 2",14,M305="Level 3","30",M305="Info","Info",M305="Closed","Closed")</f>
        <v>Closed</v>
      </c>
    </row>
    <row r="306" spans="1:24" s="236" customFormat="1" ht="61.2" x14ac:dyDescent="0.7">
      <c r="A306" s="273">
        <v>306</v>
      </c>
      <c r="B306" s="274" t="s">
        <v>14982</v>
      </c>
      <c r="C306" s="275">
        <v>46217</v>
      </c>
      <c r="D306" s="275">
        <v>46217</v>
      </c>
      <c r="E306" s="276" t="s">
        <v>7150</v>
      </c>
      <c r="F306" s="277" t="s">
        <v>15039</v>
      </c>
      <c r="G306" s="277" t="s">
        <v>15040</v>
      </c>
      <c r="H306" s="276" t="s">
        <v>5508</v>
      </c>
      <c r="I306" s="276" t="s">
        <v>3191</v>
      </c>
      <c r="J306" s="277" t="s">
        <v>12614</v>
      </c>
      <c r="K306" s="274" t="s">
        <v>14977</v>
      </c>
      <c r="L306" s="312" t="s">
        <v>1308</v>
      </c>
      <c r="M306" s="312" t="s">
        <v>1308</v>
      </c>
      <c r="N306" s="277" t="s">
        <v>15134</v>
      </c>
      <c r="O306" s="273"/>
      <c r="P306" s="273"/>
      <c r="Q306" s="279"/>
      <c r="R306" s="273" t="s">
        <v>11545</v>
      </c>
      <c r="S306" s="273" t="s">
        <v>10488</v>
      </c>
      <c r="T306" s="277" t="str">
        <f t="shared" ca="1" si="5"/>
        <v>0 tahun, 2 bulan, 25 hari</v>
      </c>
      <c r="U306" s="273">
        <f ca="1">DATEDIF(C306,Summary!$A$1,"d")</f>
        <v>87</v>
      </c>
      <c r="V306" s="273" t="s">
        <v>15849</v>
      </c>
      <c r="W306" s="280" t="str" cm="1">
        <f t="array" aca="1" ref="W306" ca="1">_xlfn.IFS(U306&lt;=X306,X306,U306&lt;=X306*2,X306*2,U306&lt;=X306*3,X306*3,U306&gt;X306*3,"&gt;"&amp;X306*3)</f>
        <v>Info</v>
      </c>
      <c r="X306" s="280" t="str" cm="1">
        <f t="array" ref="X306">_xlfn.IFS(M306="Level 1",7,M306="Level 2",14,M306="Level 3","30",M306="Info","Info",M306="Closed","Closed")</f>
        <v>Info</v>
      </c>
    </row>
    <row r="307" spans="1:24" s="236" customFormat="1" ht="61.2" x14ac:dyDescent="0.7">
      <c r="A307" s="273">
        <v>307</v>
      </c>
      <c r="B307" s="274" t="s">
        <v>14983</v>
      </c>
      <c r="C307" s="275">
        <v>46217</v>
      </c>
      <c r="D307" s="275">
        <v>46216</v>
      </c>
      <c r="E307" s="276" t="s">
        <v>10388</v>
      </c>
      <c r="F307" s="277" t="s">
        <v>15041</v>
      </c>
      <c r="G307" s="277" t="s">
        <v>15042</v>
      </c>
      <c r="H307" s="276" t="s">
        <v>5508</v>
      </c>
      <c r="I307" s="276" t="s">
        <v>5990</v>
      </c>
      <c r="J307" s="277" t="s">
        <v>12614</v>
      </c>
      <c r="K307" s="274" t="s">
        <v>14978</v>
      </c>
      <c r="L307" s="312" t="s">
        <v>1308</v>
      </c>
      <c r="M307" s="312" t="s">
        <v>1308</v>
      </c>
      <c r="N307" s="277"/>
      <c r="O307" s="273"/>
      <c r="P307" s="273"/>
      <c r="Q307" s="279"/>
      <c r="R307" s="273" t="s">
        <v>10515</v>
      </c>
      <c r="S307" s="273" t="s">
        <v>13715</v>
      </c>
      <c r="T307" s="277" t="str">
        <f t="shared" ca="1" si="5"/>
        <v>0 tahun, 2 bulan, 25 hari</v>
      </c>
      <c r="U307" s="273">
        <f ca="1">DATEDIF(C307,Summary!$A$1,"d")</f>
        <v>87</v>
      </c>
      <c r="V307" s="273" t="s">
        <v>15850</v>
      </c>
      <c r="W307" s="280" t="str" cm="1">
        <f t="array" aca="1" ref="W307" ca="1">_xlfn.IFS(U307&lt;=X307,X307,U307&lt;=X307*2,X307*2,U307&lt;=X307*3,X307*3,U307&gt;X307*3,"&gt;"&amp;X307*3)</f>
        <v>Info</v>
      </c>
      <c r="X307" s="280" t="str" cm="1">
        <f t="array" ref="X307">_xlfn.IFS(M307="Level 1",7,M307="Level 2",14,M307="Level 3","30",M307="Info","Info",M307="Closed","Closed")</f>
        <v>Info</v>
      </c>
    </row>
    <row r="308" spans="1:24" s="236" customFormat="1" ht="61.2" x14ac:dyDescent="0.7">
      <c r="A308" s="273">
        <v>308</v>
      </c>
      <c r="B308" s="274" t="s">
        <v>14984</v>
      </c>
      <c r="C308" s="275">
        <v>46217</v>
      </c>
      <c r="D308" s="275">
        <v>46217</v>
      </c>
      <c r="E308" s="276" t="s">
        <v>10388</v>
      </c>
      <c r="F308" s="277" t="s">
        <v>15043</v>
      </c>
      <c r="G308" s="277" t="s">
        <v>15044</v>
      </c>
      <c r="H308" s="276" t="s">
        <v>5508</v>
      </c>
      <c r="I308" s="276" t="s">
        <v>3191</v>
      </c>
      <c r="J308" s="277" t="s">
        <v>1088</v>
      </c>
      <c r="K308" s="274" t="s">
        <v>14977</v>
      </c>
      <c r="L308" s="315" t="s">
        <v>1305</v>
      </c>
      <c r="M308" s="315" t="s">
        <v>5815</v>
      </c>
      <c r="N308" s="277" t="s">
        <v>15136</v>
      </c>
      <c r="O308" s="273" t="s">
        <v>16253</v>
      </c>
      <c r="P308" s="273" t="s">
        <v>16253</v>
      </c>
      <c r="Q308" s="279"/>
      <c r="R308" s="273" t="s">
        <v>15159</v>
      </c>
      <c r="S308" s="273" t="s">
        <v>15160</v>
      </c>
      <c r="T308" s="277" t="str">
        <f t="shared" ca="1" si="5"/>
        <v>0 tahun, 2 bulan, 25 hari</v>
      </c>
      <c r="U308" s="273">
        <f ca="1">DATEDIF(C308,Summary!$A$1,"d")</f>
        <v>87</v>
      </c>
      <c r="V308" s="273" t="s">
        <v>15851</v>
      </c>
      <c r="W308" s="280" t="str" cm="1">
        <f t="array" aca="1" ref="W308" ca="1">_xlfn.IFS(U308&lt;=X308,X308,U308&lt;=X308*2,X308*2,U308&lt;=X308*3,X308*3,U308&gt;X308*3,"&gt;"&amp;X308*3)</f>
        <v>&gt;21</v>
      </c>
      <c r="X308" s="280" cm="1">
        <f t="array" ref="X308">_xlfn.IFS(M308="Level 1",7,M308="Level 2",14,M308="Level 3","30",M308="Info","Info",M308="Closed","Closed")</f>
        <v>7</v>
      </c>
    </row>
    <row r="309" spans="1:24" s="236" customFormat="1" ht="61.2" x14ac:dyDescent="0.7">
      <c r="A309" s="273">
        <v>309</v>
      </c>
      <c r="B309" s="274" t="s">
        <v>14985</v>
      </c>
      <c r="C309" s="275">
        <v>46218</v>
      </c>
      <c r="D309" s="275">
        <v>46191</v>
      </c>
      <c r="E309" s="276" t="s">
        <v>39</v>
      </c>
      <c r="F309" s="277" t="s">
        <v>15045</v>
      </c>
      <c r="G309" s="277" t="s">
        <v>15046</v>
      </c>
      <c r="H309" s="276" t="s">
        <v>5508</v>
      </c>
      <c r="I309" s="276" t="s">
        <v>5989</v>
      </c>
      <c r="J309" s="277" t="s">
        <v>1070</v>
      </c>
      <c r="K309" s="274" t="s">
        <v>14977</v>
      </c>
      <c r="L309" s="315" t="s">
        <v>1305</v>
      </c>
      <c r="M309" s="315" t="s">
        <v>5814</v>
      </c>
      <c r="N309" s="277" t="s">
        <v>15137</v>
      </c>
      <c r="O309" s="273"/>
      <c r="P309" s="273"/>
      <c r="Q309" s="279"/>
      <c r="R309" s="273" t="s">
        <v>13705</v>
      </c>
      <c r="S309" s="273" t="s">
        <v>15161</v>
      </c>
      <c r="T309" s="277" t="str">
        <f t="shared" ca="1" si="5"/>
        <v>0 tahun, 2 bulan, 24 hari</v>
      </c>
      <c r="U309" s="273">
        <f ca="1">DATEDIF(C309,Summary!$A$1,"d")</f>
        <v>86</v>
      </c>
      <c r="V309" s="273" t="s">
        <v>15852</v>
      </c>
      <c r="W309" s="280" t="str" cm="1">
        <f t="array" aca="1" ref="W309" ca="1">_xlfn.IFS(U309&lt;=X309,X309,U309&lt;=X309*2,X309*2,U309&lt;=X309*3,X309*3,U309&gt;X309*3,"&gt;"&amp;X309*3)</f>
        <v>&gt;42</v>
      </c>
      <c r="X309" s="280" cm="1">
        <f t="array" ref="X309">_xlfn.IFS(M309="Level 1",7,M309="Level 2",14,M309="Level 3","30",M309="Info","Info",M309="Closed","Closed")</f>
        <v>14</v>
      </c>
    </row>
    <row r="310" spans="1:24" s="236" customFormat="1" ht="61.2" x14ac:dyDescent="0.7">
      <c r="A310" s="273">
        <v>310</v>
      </c>
      <c r="B310" s="274" t="s">
        <v>14986</v>
      </c>
      <c r="C310" s="275">
        <v>46218</v>
      </c>
      <c r="D310" s="275">
        <v>46210</v>
      </c>
      <c r="E310" s="276" t="s">
        <v>39</v>
      </c>
      <c r="F310" s="277" t="s">
        <v>15047</v>
      </c>
      <c r="G310" s="277" t="s">
        <v>15048</v>
      </c>
      <c r="H310" s="276" t="s">
        <v>5508</v>
      </c>
      <c r="I310" s="276" t="s">
        <v>3200</v>
      </c>
      <c r="J310" s="277" t="s">
        <v>10661</v>
      </c>
      <c r="K310" s="274" t="s">
        <v>14978</v>
      </c>
      <c r="L310" s="316" t="s">
        <v>1184</v>
      </c>
      <c r="M310" s="316" t="s">
        <v>1184</v>
      </c>
      <c r="N310" s="277"/>
      <c r="O310" s="273" t="s">
        <v>14202</v>
      </c>
      <c r="P310" s="273" t="s">
        <v>14202</v>
      </c>
      <c r="Q310" s="279"/>
      <c r="R310" s="273" t="s">
        <v>10661</v>
      </c>
      <c r="S310" s="273" t="s">
        <v>10891</v>
      </c>
      <c r="T310" s="277" t="str">
        <f t="shared" ca="1" si="5"/>
        <v>0 tahun, 2 bulan, 24 hari</v>
      </c>
      <c r="U310" s="273">
        <f ca="1">DATEDIF(C310,Summary!$A$1,"d")</f>
        <v>86</v>
      </c>
      <c r="V310" s="273" t="s">
        <v>15853</v>
      </c>
      <c r="W310" s="280" t="str" cm="1">
        <f t="array" aca="1" ref="W310" ca="1">_xlfn.IFS(U310&lt;=X310,X310,U310&lt;=X310*2,X310*2,U310&lt;=X310*3,X310*3,U310&gt;X310*3,"&gt;"&amp;X310*3)</f>
        <v>Closed</v>
      </c>
      <c r="X310" s="280" t="str" cm="1">
        <f t="array" ref="X310">_xlfn.IFS(M310="Level 1",7,M310="Level 2",14,M310="Level 3","30",M310="Info","Info",M310="Closed","Closed")</f>
        <v>Closed</v>
      </c>
    </row>
    <row r="311" spans="1:24" s="236" customFormat="1" ht="61.2" x14ac:dyDescent="0.7">
      <c r="A311" s="273">
        <v>311</v>
      </c>
      <c r="B311" s="274" t="s">
        <v>14987</v>
      </c>
      <c r="C311" s="275">
        <v>46218</v>
      </c>
      <c r="D311" s="275">
        <v>46212</v>
      </c>
      <c r="E311" s="276" t="s">
        <v>39</v>
      </c>
      <c r="F311" s="277" t="s">
        <v>15049</v>
      </c>
      <c r="G311" s="277" t="s">
        <v>15123</v>
      </c>
      <c r="H311" s="276" t="s">
        <v>5508</v>
      </c>
      <c r="I311" s="276" t="s">
        <v>3200</v>
      </c>
      <c r="J311" s="277" t="s">
        <v>12971</v>
      </c>
      <c r="K311" s="274" t="s">
        <v>14978</v>
      </c>
      <c r="L311" s="312" t="s">
        <v>1308</v>
      </c>
      <c r="M311" s="312" t="s">
        <v>1308</v>
      </c>
      <c r="N311" s="277"/>
      <c r="O311" s="273"/>
      <c r="P311" s="273"/>
      <c r="Q311" s="279"/>
      <c r="R311" s="273" t="s">
        <v>1080</v>
      </c>
      <c r="S311" s="273" t="s">
        <v>9788</v>
      </c>
      <c r="T311" s="277" t="str">
        <f t="shared" ca="1" si="5"/>
        <v>0 tahun, 2 bulan, 24 hari</v>
      </c>
      <c r="U311" s="273">
        <f ca="1">DATEDIF(C311,Summary!$A$1,"d")</f>
        <v>86</v>
      </c>
      <c r="V311" s="273" t="s">
        <v>15854</v>
      </c>
      <c r="W311" s="280" t="str" cm="1">
        <f t="array" aca="1" ref="W311" ca="1">_xlfn.IFS(U311&lt;=X311,X311,U311&lt;=X311*2,X311*2,U311&lt;=X311*3,X311*3,U311&gt;X311*3,"&gt;"&amp;X311*3)</f>
        <v>Info</v>
      </c>
      <c r="X311" s="280" t="str" cm="1">
        <f t="array" ref="X311">_xlfn.IFS(M311="Level 1",7,M311="Level 2",14,M311="Level 3","30",M311="Info","Info",M311="Closed","Closed")</f>
        <v>Info</v>
      </c>
    </row>
    <row r="312" spans="1:24" s="236" customFormat="1" ht="102" x14ac:dyDescent="0.7">
      <c r="A312" s="273">
        <v>312</v>
      </c>
      <c r="B312" s="274" t="s">
        <v>14988</v>
      </c>
      <c r="C312" s="275">
        <v>46219</v>
      </c>
      <c r="D312" s="275">
        <v>46209</v>
      </c>
      <c r="E312" s="276" t="s">
        <v>39</v>
      </c>
      <c r="F312" s="277" t="s">
        <v>15050</v>
      </c>
      <c r="G312" s="277" t="s">
        <v>15051</v>
      </c>
      <c r="H312" s="276" t="s">
        <v>5508</v>
      </c>
      <c r="I312" s="276" t="s">
        <v>5989</v>
      </c>
      <c r="J312" s="277" t="s">
        <v>12603</v>
      </c>
      <c r="K312" s="274" t="s">
        <v>14977</v>
      </c>
      <c r="L312" s="316" t="s">
        <v>1184</v>
      </c>
      <c r="M312" s="316" t="s">
        <v>1184</v>
      </c>
      <c r="N312" s="277" t="s">
        <v>15133</v>
      </c>
      <c r="O312" s="273" t="s">
        <v>17082</v>
      </c>
      <c r="P312" s="273" t="s">
        <v>17082</v>
      </c>
      <c r="Q312" s="279"/>
      <c r="R312" s="273" t="s">
        <v>1080</v>
      </c>
      <c r="S312" s="273" t="s">
        <v>9788</v>
      </c>
      <c r="T312" s="277" t="str">
        <f t="shared" ca="1" si="5"/>
        <v>0 tahun, 2 bulan, 23 hari</v>
      </c>
      <c r="U312" s="273">
        <f ca="1">DATEDIF(C312,Summary!$A$1,"d")</f>
        <v>85</v>
      </c>
      <c r="V312" s="273" t="s">
        <v>15855</v>
      </c>
      <c r="W312" s="280" t="str" cm="1">
        <f t="array" aca="1" ref="W312" ca="1">_xlfn.IFS(U312&lt;=X312,X312,U312&lt;=X312*2,X312*2,U312&lt;=X312*3,X312*3,U312&gt;X312*3,"&gt;"&amp;X312*3)</f>
        <v>Closed</v>
      </c>
      <c r="X312" s="280" t="str" cm="1">
        <f t="array" ref="X312">_xlfn.IFS(M312="Level 1",7,M312="Level 2",14,M312="Level 3","30",M312="Info","Info",M312="Closed","Closed")</f>
        <v>Closed</v>
      </c>
    </row>
    <row r="313" spans="1:24" s="236" customFormat="1" ht="81.599999999999994" x14ac:dyDescent="0.7">
      <c r="A313" s="273">
        <v>313</v>
      </c>
      <c r="B313" s="274" t="s">
        <v>14989</v>
      </c>
      <c r="C313" s="275">
        <v>46219</v>
      </c>
      <c r="D313" s="275">
        <v>46219</v>
      </c>
      <c r="E313" s="276" t="s">
        <v>15052</v>
      </c>
      <c r="F313" s="277" t="s">
        <v>15162</v>
      </c>
      <c r="G313" s="277" t="s">
        <v>15053</v>
      </c>
      <c r="H313" s="276" t="s">
        <v>5508</v>
      </c>
      <c r="I313" s="276" t="s">
        <v>3200</v>
      </c>
      <c r="J313" s="277" t="s">
        <v>13323</v>
      </c>
      <c r="K313" s="274" t="s">
        <v>14978</v>
      </c>
      <c r="L313" s="312" t="s">
        <v>1308</v>
      </c>
      <c r="M313" s="312" t="s">
        <v>1308</v>
      </c>
      <c r="N313" s="277" t="s">
        <v>15138</v>
      </c>
      <c r="O313" s="273"/>
      <c r="P313" s="273"/>
      <c r="Q313" s="279"/>
      <c r="R313" s="273" t="s">
        <v>1175</v>
      </c>
      <c r="S313" s="273" t="s">
        <v>1176</v>
      </c>
      <c r="T313" s="277" t="str">
        <f t="shared" ca="1" si="5"/>
        <v>0 tahun, 2 bulan, 23 hari</v>
      </c>
      <c r="U313" s="273">
        <f ca="1">DATEDIF(C313,Summary!$A$1,"d")</f>
        <v>85</v>
      </c>
      <c r="V313" s="273" t="s">
        <v>15856</v>
      </c>
      <c r="W313" s="280" t="str" cm="1">
        <f t="array" aca="1" ref="W313" ca="1">_xlfn.IFS(U313&lt;=X313,X313,U313&lt;=X313*2,X313*2,U313&lt;=X313*3,X313*3,U313&gt;X313*3,"&gt;"&amp;X313*3)</f>
        <v>Info</v>
      </c>
      <c r="X313" s="280" t="str" cm="1">
        <f t="array" ref="X313">_xlfn.IFS(M313="Level 1",7,M313="Level 2",14,M313="Level 3","30",M313="Info","Info",M313="Closed","Closed")</f>
        <v>Info</v>
      </c>
    </row>
    <row r="314" spans="1:24" s="236" customFormat="1" ht="81.599999999999994" x14ac:dyDescent="0.7">
      <c r="A314" s="273">
        <v>314</v>
      </c>
      <c r="B314" s="274" t="s">
        <v>14990</v>
      </c>
      <c r="C314" s="275">
        <v>46219</v>
      </c>
      <c r="D314" s="275">
        <v>46206</v>
      </c>
      <c r="E314" s="276" t="s">
        <v>39</v>
      </c>
      <c r="F314" s="277" t="s">
        <v>15054</v>
      </c>
      <c r="G314" s="277" t="s">
        <v>15055</v>
      </c>
      <c r="H314" s="276" t="s">
        <v>5508</v>
      </c>
      <c r="I314" s="276" t="s">
        <v>5989</v>
      </c>
      <c r="J314" s="277" t="s">
        <v>9844</v>
      </c>
      <c r="K314" s="274" t="s">
        <v>14977</v>
      </c>
      <c r="L314" s="316" t="s">
        <v>1184</v>
      </c>
      <c r="M314" s="316" t="s">
        <v>1184</v>
      </c>
      <c r="N314" s="277"/>
      <c r="O314" s="273"/>
      <c r="P314" s="273"/>
      <c r="Q314" s="279"/>
      <c r="R314" s="273" t="s">
        <v>10720</v>
      </c>
      <c r="S314" s="273" t="s">
        <v>1071</v>
      </c>
      <c r="T314" s="277" t="str">
        <f t="shared" ca="1" si="5"/>
        <v>0 tahun, 2 bulan, 23 hari</v>
      </c>
      <c r="U314" s="273">
        <f ca="1">DATEDIF(C314,Summary!$A$1,"d")</f>
        <v>85</v>
      </c>
      <c r="V314" s="273" t="s">
        <v>15857</v>
      </c>
      <c r="W314" s="280" t="str" cm="1">
        <f t="array" aca="1" ref="W314" ca="1">_xlfn.IFS(U314&lt;=X314,X314,U314&lt;=X314*2,X314*2,U314&lt;=X314*3,X314*3,U314&gt;X314*3,"&gt;"&amp;X314*3)</f>
        <v>Closed</v>
      </c>
      <c r="X314" s="280" t="str" cm="1">
        <f t="array" ref="X314">_xlfn.IFS(M314="Level 1",7,M314="Level 2",14,M314="Level 3","30",M314="Info","Info",M314="Closed","Closed")</f>
        <v>Closed</v>
      </c>
    </row>
    <row r="315" spans="1:24" s="236" customFormat="1" ht="81.599999999999994" x14ac:dyDescent="0.7">
      <c r="A315" s="273">
        <v>315</v>
      </c>
      <c r="B315" s="274" t="s">
        <v>14991</v>
      </c>
      <c r="C315" s="275">
        <v>46219</v>
      </c>
      <c r="D315" s="275">
        <v>46211</v>
      </c>
      <c r="E315" s="276" t="s">
        <v>39</v>
      </c>
      <c r="F315" s="277" t="s">
        <v>15056</v>
      </c>
      <c r="G315" s="277" t="s">
        <v>15057</v>
      </c>
      <c r="H315" s="276" t="s">
        <v>5508</v>
      </c>
      <c r="I315" s="276" t="s">
        <v>3191</v>
      </c>
      <c r="J315" s="277" t="s">
        <v>12614</v>
      </c>
      <c r="K315" s="274" t="s">
        <v>14977</v>
      </c>
      <c r="L315" s="316" t="s">
        <v>1184</v>
      </c>
      <c r="M315" s="316" t="s">
        <v>1184</v>
      </c>
      <c r="N315" s="277"/>
      <c r="O315" s="273" t="s">
        <v>13250</v>
      </c>
      <c r="P315" s="273" t="s">
        <v>13250</v>
      </c>
      <c r="Q315" s="279"/>
      <c r="R315" s="273" t="s">
        <v>11545</v>
      </c>
      <c r="S315" s="273" t="s">
        <v>11722</v>
      </c>
      <c r="T315" s="277" t="str">
        <f t="shared" ca="1" si="5"/>
        <v>0 tahun, 2 bulan, 23 hari</v>
      </c>
      <c r="U315" s="273">
        <f ca="1">DATEDIF(C315,Summary!$A$1,"d")</f>
        <v>85</v>
      </c>
      <c r="V315" s="273" t="s">
        <v>15858</v>
      </c>
      <c r="W315" s="280" t="str" cm="1">
        <f t="array" aca="1" ref="W315" ca="1">_xlfn.IFS(U315&lt;=X315,X315,U315&lt;=X315*2,X315*2,U315&lt;=X315*3,X315*3,U315&gt;X315*3,"&gt;"&amp;X315*3)</f>
        <v>Closed</v>
      </c>
      <c r="X315" s="280" t="str" cm="1">
        <f t="array" ref="X315">_xlfn.IFS(M315="Level 1",7,M315="Level 2",14,M315="Level 3","30",M315="Info","Info",M315="Closed","Closed")</f>
        <v>Closed</v>
      </c>
    </row>
    <row r="316" spans="1:24" s="236" customFormat="1" ht="61.2" x14ac:dyDescent="0.7">
      <c r="A316" s="273">
        <v>316</v>
      </c>
      <c r="B316" s="274" t="s">
        <v>14992</v>
      </c>
      <c r="C316" s="275">
        <v>46219</v>
      </c>
      <c r="D316" s="275">
        <v>46210</v>
      </c>
      <c r="E316" s="276" t="s">
        <v>39</v>
      </c>
      <c r="F316" s="277" t="s">
        <v>15058</v>
      </c>
      <c r="G316" s="277" t="s">
        <v>15157</v>
      </c>
      <c r="H316" s="276" t="s">
        <v>1079</v>
      </c>
      <c r="I316" s="276" t="s">
        <v>3199</v>
      </c>
      <c r="J316" s="277" t="s">
        <v>12608</v>
      </c>
      <c r="K316" s="274" t="s">
        <v>14977</v>
      </c>
      <c r="L316" s="316" t="s">
        <v>1184</v>
      </c>
      <c r="M316" s="316" t="s">
        <v>1184</v>
      </c>
      <c r="N316" s="277"/>
      <c r="O316" s="273" t="s">
        <v>15241</v>
      </c>
      <c r="P316" s="273" t="s">
        <v>15241</v>
      </c>
      <c r="Q316" s="279"/>
      <c r="R316" s="273" t="s">
        <v>1079</v>
      </c>
      <c r="S316" s="273" t="s">
        <v>13423</v>
      </c>
      <c r="T316" s="277" t="str">
        <f t="shared" ca="1" si="5"/>
        <v>0 tahun, 2 bulan, 23 hari</v>
      </c>
      <c r="U316" s="273">
        <f ca="1">DATEDIF(C316,Summary!$A$1,"d")</f>
        <v>85</v>
      </c>
      <c r="V316" s="273" t="s">
        <v>15859</v>
      </c>
      <c r="W316" s="280" t="str" cm="1">
        <f t="array" aca="1" ref="W316" ca="1">_xlfn.IFS(U316&lt;=X316,X316,U316&lt;=X316*2,X316*2,U316&lt;=X316*3,X316*3,U316&gt;X316*3,"&gt;"&amp;X316*3)</f>
        <v>Closed</v>
      </c>
      <c r="X316" s="280" t="str" cm="1">
        <f t="array" ref="X316">_xlfn.IFS(M316="Level 1",7,M316="Level 2",14,M316="Level 3","30",M316="Info","Info",M316="Closed","Closed")</f>
        <v>Closed</v>
      </c>
    </row>
    <row r="317" spans="1:24" s="236" customFormat="1" ht="102" x14ac:dyDescent="0.7">
      <c r="A317" s="273">
        <v>317</v>
      </c>
      <c r="B317" s="274" t="s">
        <v>14993</v>
      </c>
      <c r="C317" s="275">
        <v>46219</v>
      </c>
      <c r="D317" s="275">
        <v>46211</v>
      </c>
      <c r="E317" s="276" t="s">
        <v>39</v>
      </c>
      <c r="F317" s="277" t="s">
        <v>14384</v>
      </c>
      <c r="G317" s="277" t="s">
        <v>15059</v>
      </c>
      <c r="H317" s="276" t="s">
        <v>5508</v>
      </c>
      <c r="I317" s="276" t="s">
        <v>5990</v>
      </c>
      <c r="J317" s="277" t="s">
        <v>1088</v>
      </c>
      <c r="K317" s="274" t="s">
        <v>14977</v>
      </c>
      <c r="L317" s="316" t="s">
        <v>1184</v>
      </c>
      <c r="M317" s="316" t="s">
        <v>1184</v>
      </c>
      <c r="N317" s="277"/>
      <c r="O317" s="273" t="s">
        <v>15188</v>
      </c>
      <c r="P317" s="273" t="s">
        <v>15188</v>
      </c>
      <c r="Q317" s="279"/>
      <c r="R317" s="273" t="s">
        <v>1088</v>
      </c>
      <c r="S317" s="273" t="s">
        <v>14541</v>
      </c>
      <c r="T317" s="277" t="str">
        <f t="shared" ca="1" si="5"/>
        <v>0 tahun, 2 bulan, 23 hari</v>
      </c>
      <c r="U317" s="273">
        <f ca="1">DATEDIF(C317,Summary!$A$1,"d")</f>
        <v>85</v>
      </c>
      <c r="V317" s="273" t="s">
        <v>15860</v>
      </c>
      <c r="W317" s="280" t="str" cm="1">
        <f t="array" aca="1" ref="W317" ca="1">_xlfn.IFS(U317&lt;=X317,X317,U317&lt;=X317*2,X317*2,U317&lt;=X317*3,X317*3,U317&gt;X317*3,"&gt;"&amp;X317*3)</f>
        <v>Closed</v>
      </c>
      <c r="X317" s="280" t="str" cm="1">
        <f t="array" ref="X317">_xlfn.IFS(M317="Level 1",7,M317="Level 2",14,M317="Level 3","30",M317="Info","Info",M317="Closed","Closed")</f>
        <v>Closed</v>
      </c>
    </row>
    <row r="318" spans="1:24" s="236" customFormat="1" ht="81.599999999999994" x14ac:dyDescent="0.7">
      <c r="A318" s="273">
        <v>318</v>
      </c>
      <c r="B318" s="274" t="s">
        <v>14994</v>
      </c>
      <c r="C318" s="275">
        <v>46219</v>
      </c>
      <c r="D318" s="275">
        <v>46218</v>
      </c>
      <c r="E318" s="276" t="s">
        <v>10388</v>
      </c>
      <c r="F318" s="277" t="s">
        <v>15060</v>
      </c>
      <c r="G318" s="277" t="s">
        <v>13620</v>
      </c>
      <c r="H318" s="276" t="s">
        <v>5508</v>
      </c>
      <c r="I318" s="276" t="s">
        <v>3191</v>
      </c>
      <c r="J318" s="277" t="s">
        <v>12614</v>
      </c>
      <c r="K318" s="274" t="s">
        <v>14978</v>
      </c>
      <c r="L318" s="312" t="s">
        <v>1308</v>
      </c>
      <c r="M318" s="312" t="s">
        <v>1308</v>
      </c>
      <c r="N318" s="277"/>
      <c r="O318" s="273"/>
      <c r="P318" s="273" t="s">
        <v>14515</v>
      </c>
      <c r="Q318" s="279"/>
      <c r="R318" s="273" t="s">
        <v>11545</v>
      </c>
      <c r="S318" s="273" t="s">
        <v>11722</v>
      </c>
      <c r="T318" s="277" t="str">
        <f t="shared" ca="1" si="5"/>
        <v>0 tahun, 2 bulan, 23 hari</v>
      </c>
      <c r="U318" s="273">
        <f ca="1">DATEDIF(C318,Summary!$A$1,"d")</f>
        <v>85</v>
      </c>
      <c r="V318" s="273" t="s">
        <v>15861</v>
      </c>
      <c r="W318" s="280" t="str" cm="1">
        <f t="array" aca="1" ref="W318" ca="1">_xlfn.IFS(U318&lt;=X318,X318,U318&lt;=X318*2,X318*2,U318&lt;=X318*3,X318*3,U318&gt;X318*3,"&gt;"&amp;X318*3)</f>
        <v>Info</v>
      </c>
      <c r="X318" s="280" t="str" cm="1">
        <f t="array" ref="X318">_xlfn.IFS(M318="Level 1",7,M318="Level 2",14,M318="Level 3","30",M318="Info","Info",M318="Closed","Closed")</f>
        <v>Info</v>
      </c>
    </row>
    <row r="319" spans="1:24" s="236" customFormat="1" ht="81.599999999999994" x14ac:dyDescent="0.7">
      <c r="A319" s="273">
        <v>319</v>
      </c>
      <c r="B319" s="274" t="s">
        <v>14995</v>
      </c>
      <c r="C319" s="275">
        <v>46219</v>
      </c>
      <c r="D319" s="275">
        <v>46211</v>
      </c>
      <c r="E319" s="276" t="s">
        <v>39</v>
      </c>
      <c r="F319" s="277" t="s">
        <v>15158</v>
      </c>
      <c r="G319" s="277" t="s">
        <v>15061</v>
      </c>
      <c r="H319" s="276" t="s">
        <v>1079</v>
      </c>
      <c r="I319" s="276" t="s">
        <v>7397</v>
      </c>
      <c r="J319" s="277" t="s">
        <v>12608</v>
      </c>
      <c r="K319" s="274" t="s">
        <v>14978</v>
      </c>
      <c r="L319" s="312" t="s">
        <v>1308</v>
      </c>
      <c r="M319" s="312" t="s">
        <v>1308</v>
      </c>
      <c r="N319" s="277"/>
      <c r="O319" s="273"/>
      <c r="P319" s="273" t="s">
        <v>14110</v>
      </c>
      <c r="Q319" s="279"/>
      <c r="R319" s="273" t="s">
        <v>1079</v>
      </c>
      <c r="S319" s="273" t="s">
        <v>7416</v>
      </c>
      <c r="T319" s="277" t="str">
        <f t="shared" ca="1" si="5"/>
        <v>0 tahun, 2 bulan, 23 hari</v>
      </c>
      <c r="U319" s="273">
        <f ca="1">DATEDIF(C319,Summary!$A$1,"d")</f>
        <v>85</v>
      </c>
      <c r="V319" s="273" t="s">
        <v>15862</v>
      </c>
      <c r="W319" s="280" t="str" cm="1">
        <f t="array" aca="1" ref="W319" ca="1">_xlfn.IFS(U319&lt;=X319,X319,U319&lt;=X319*2,X319*2,U319&lt;=X319*3,X319*3,U319&gt;X319*3,"&gt;"&amp;X319*3)</f>
        <v>Info</v>
      </c>
      <c r="X319" s="280" t="str" cm="1">
        <f t="array" ref="X319">_xlfn.IFS(M319="Level 1",7,M319="Level 2",14,M319="Level 3","30",M319="Info","Info",M319="Closed","Closed")</f>
        <v>Info</v>
      </c>
    </row>
    <row r="320" spans="1:24" s="236" customFormat="1" ht="61.2" x14ac:dyDescent="0.7">
      <c r="A320" s="273">
        <v>320</v>
      </c>
      <c r="B320" s="274" t="s">
        <v>14996</v>
      </c>
      <c r="C320" s="275">
        <v>46219</v>
      </c>
      <c r="D320" s="275">
        <v>46213</v>
      </c>
      <c r="E320" s="276" t="s">
        <v>39</v>
      </c>
      <c r="F320" s="277" t="s">
        <v>15062</v>
      </c>
      <c r="G320" s="277" t="s">
        <v>15124</v>
      </c>
      <c r="H320" s="276" t="s">
        <v>5985</v>
      </c>
      <c r="I320" s="276" t="s">
        <v>5985</v>
      </c>
      <c r="J320" s="277" t="s">
        <v>12603</v>
      </c>
      <c r="K320" s="274" t="s">
        <v>14977</v>
      </c>
      <c r="L320" s="316" t="s">
        <v>1184</v>
      </c>
      <c r="M320" s="316" t="s">
        <v>1184</v>
      </c>
      <c r="N320" s="277"/>
      <c r="O320" s="273" t="s">
        <v>15203</v>
      </c>
      <c r="P320" s="273" t="s">
        <v>15203</v>
      </c>
      <c r="Q320" s="279"/>
      <c r="R320" s="273" t="s">
        <v>1080</v>
      </c>
      <c r="S320" s="273" t="s">
        <v>9788</v>
      </c>
      <c r="T320" s="277" t="str">
        <f t="shared" ca="1" si="5"/>
        <v>0 tahun, 2 bulan, 23 hari</v>
      </c>
      <c r="U320" s="273">
        <f ca="1">DATEDIF(C320,Summary!$A$1,"d")</f>
        <v>85</v>
      </c>
      <c r="V320" s="273" t="s">
        <v>15863</v>
      </c>
      <c r="W320" s="280" t="str" cm="1">
        <f t="array" aca="1" ref="W320" ca="1">_xlfn.IFS(U320&lt;=X320,X320,U320&lt;=X320*2,X320*2,U320&lt;=X320*3,X320*3,U320&gt;X320*3,"&gt;"&amp;X320*3)</f>
        <v>Closed</v>
      </c>
      <c r="X320" s="280" t="str" cm="1">
        <f t="array" ref="X320">_xlfn.IFS(M320="Level 1",7,M320="Level 2",14,M320="Level 3","30",M320="Info","Info",M320="Closed","Closed")</f>
        <v>Closed</v>
      </c>
    </row>
    <row r="321" spans="1:24" s="236" customFormat="1" ht="81.599999999999994" x14ac:dyDescent="0.7">
      <c r="A321" s="273">
        <v>321</v>
      </c>
      <c r="B321" s="274" t="s">
        <v>14997</v>
      </c>
      <c r="C321" s="275">
        <v>46219</v>
      </c>
      <c r="D321" s="275">
        <v>46213</v>
      </c>
      <c r="E321" s="276" t="s">
        <v>39</v>
      </c>
      <c r="F321" s="277" t="s">
        <v>15125</v>
      </c>
      <c r="G321" s="277" t="s">
        <v>15126</v>
      </c>
      <c r="H321" s="276" t="s">
        <v>5508</v>
      </c>
      <c r="I321" s="276" t="s">
        <v>5508</v>
      </c>
      <c r="J321" s="277" t="s">
        <v>12603</v>
      </c>
      <c r="K321" s="274" t="s">
        <v>14977</v>
      </c>
      <c r="L321" s="315" t="s">
        <v>1184</v>
      </c>
      <c r="M321" s="315" t="s">
        <v>1184</v>
      </c>
      <c r="N321" s="277"/>
      <c r="O321" s="273" t="s">
        <v>16561</v>
      </c>
      <c r="P321" s="273" t="s">
        <v>16561</v>
      </c>
      <c r="Q321" s="279"/>
      <c r="R321" s="273" t="s">
        <v>15960</v>
      </c>
      <c r="S321" s="273" t="s">
        <v>15961</v>
      </c>
      <c r="T321" s="277" t="str">
        <f t="shared" ca="1" si="5"/>
        <v>0 tahun, 2 bulan, 23 hari</v>
      </c>
      <c r="U321" s="273">
        <f ca="1">DATEDIF(C321,Summary!$A$1,"d")</f>
        <v>85</v>
      </c>
      <c r="V321" s="273" t="s">
        <v>15864</v>
      </c>
      <c r="W321" s="280" t="str" cm="1">
        <f t="array" aca="1" ref="W321" ca="1">_xlfn.IFS(U321&lt;=X321,X321,U321&lt;=X321*2,X321*2,U321&lt;=X321*3,X321*3,U321&gt;X321*3,"&gt;"&amp;X321*3)</f>
        <v>Closed</v>
      </c>
      <c r="X321" s="280" t="str" cm="1">
        <f t="array" ref="X321">_xlfn.IFS(M321="Level 1",7,M321="Level 2",14,M321="Level 3","30",M321="Info","Info",M321="Closed","Closed")</f>
        <v>Closed</v>
      </c>
    </row>
    <row r="322" spans="1:24" s="236" customFormat="1" ht="61.2" x14ac:dyDescent="0.7">
      <c r="A322" s="273">
        <v>322</v>
      </c>
      <c r="B322" s="274" t="s">
        <v>14998</v>
      </c>
      <c r="C322" s="275">
        <v>46219</v>
      </c>
      <c r="D322" s="275">
        <v>46216</v>
      </c>
      <c r="E322" s="276" t="s">
        <v>39</v>
      </c>
      <c r="F322" s="277" t="s">
        <v>15063</v>
      </c>
      <c r="G322" s="277" t="s">
        <v>15064</v>
      </c>
      <c r="H322" s="276" t="s">
        <v>5508</v>
      </c>
      <c r="I322" s="276" t="s">
        <v>5508</v>
      </c>
      <c r="J322" s="277" t="s">
        <v>12603</v>
      </c>
      <c r="K322" s="274" t="s">
        <v>14977</v>
      </c>
      <c r="L322" s="316" t="s">
        <v>1184</v>
      </c>
      <c r="M322" s="316" t="s">
        <v>1184</v>
      </c>
      <c r="N322" s="277"/>
      <c r="O322" s="273" t="s">
        <v>16439</v>
      </c>
      <c r="P322" s="273" t="s">
        <v>16439</v>
      </c>
      <c r="Q322" s="279"/>
      <c r="R322" s="273" t="s">
        <v>1175</v>
      </c>
      <c r="S322" s="273" t="s">
        <v>1176</v>
      </c>
      <c r="T322" s="277" t="str">
        <f t="shared" ca="1" si="5"/>
        <v>0 tahun, 2 bulan, 23 hari</v>
      </c>
      <c r="U322" s="273">
        <f ca="1">DATEDIF(C322,Summary!$A$1,"d")</f>
        <v>85</v>
      </c>
      <c r="V322" s="273" t="s">
        <v>15865</v>
      </c>
      <c r="W322" s="280" t="str" cm="1">
        <f t="array" aca="1" ref="W322" ca="1">_xlfn.IFS(U322&lt;=X322,X322,U322&lt;=X322*2,X322*2,U322&lt;=X322*3,X322*3,U322&gt;X322*3,"&gt;"&amp;X322*3)</f>
        <v>Closed</v>
      </c>
      <c r="X322" s="280" t="str" cm="1">
        <f t="array" ref="X322">_xlfn.IFS(M322="Level 1",7,M322="Level 2",14,M322="Level 3","30",M322="Info","Info",M322="Closed","Closed")</f>
        <v>Closed</v>
      </c>
    </row>
    <row r="323" spans="1:24" s="236" customFormat="1" ht="102" x14ac:dyDescent="0.7">
      <c r="A323" s="273">
        <v>323</v>
      </c>
      <c r="B323" s="274" t="s">
        <v>14973</v>
      </c>
      <c r="C323" s="275">
        <v>46219</v>
      </c>
      <c r="D323" s="275">
        <v>46211</v>
      </c>
      <c r="E323" s="276" t="s">
        <v>39</v>
      </c>
      <c r="F323" s="277" t="s">
        <v>14386</v>
      </c>
      <c r="G323" s="277" t="s">
        <v>15065</v>
      </c>
      <c r="H323" s="276" t="s">
        <v>5508</v>
      </c>
      <c r="I323" s="276" t="s">
        <v>7640</v>
      </c>
      <c r="J323" s="277" t="s">
        <v>1088</v>
      </c>
      <c r="K323" s="274" t="s">
        <v>14977</v>
      </c>
      <c r="L323" s="316" t="s">
        <v>1184</v>
      </c>
      <c r="M323" s="316" t="s">
        <v>1184</v>
      </c>
      <c r="N323" s="277"/>
      <c r="O323" s="273" t="s">
        <v>15189</v>
      </c>
      <c r="P323" s="273" t="s">
        <v>15189</v>
      </c>
      <c r="Q323" s="279"/>
      <c r="R323" s="273" t="s">
        <v>1088</v>
      </c>
      <c r="S323" s="273" t="s">
        <v>14541</v>
      </c>
      <c r="T323" s="277" t="str">
        <f t="shared" ca="1" si="5"/>
        <v>0 tahun, 2 bulan, 23 hari</v>
      </c>
      <c r="U323" s="273">
        <f ca="1">DATEDIF(C323,Summary!$A$1,"d")</f>
        <v>85</v>
      </c>
      <c r="V323" s="273" t="s">
        <v>15866</v>
      </c>
      <c r="W323" s="280" t="str" cm="1">
        <f t="array" aca="1" ref="W323" ca="1">_xlfn.IFS(U323&lt;=X323,X323,U323&lt;=X323*2,X323*2,U323&lt;=X323*3,X323*3,U323&gt;X323*3,"&gt;"&amp;X323*3)</f>
        <v>Closed</v>
      </c>
      <c r="X323" s="280" t="str" cm="1">
        <f t="array" ref="X323">_xlfn.IFS(M323="Level 1",7,M323="Level 2",14,M323="Level 3","30",M323="Info","Info",M323="Closed","Closed")</f>
        <v>Closed</v>
      </c>
    </row>
    <row r="324" spans="1:24" s="236" customFormat="1" ht="102" x14ac:dyDescent="0.7">
      <c r="A324" s="273">
        <v>324</v>
      </c>
      <c r="B324" s="274" t="s">
        <v>14971</v>
      </c>
      <c r="C324" s="275">
        <v>46219</v>
      </c>
      <c r="D324" s="275">
        <v>46213</v>
      </c>
      <c r="E324" s="276" t="s">
        <v>39</v>
      </c>
      <c r="F324" s="277" t="s">
        <v>14742</v>
      </c>
      <c r="G324" s="277" t="s">
        <v>15066</v>
      </c>
      <c r="H324" s="276" t="s">
        <v>5508</v>
      </c>
      <c r="I324" s="276" t="s">
        <v>3191</v>
      </c>
      <c r="J324" s="277" t="s">
        <v>1088</v>
      </c>
      <c r="K324" s="274" t="s">
        <v>14977</v>
      </c>
      <c r="L324" s="316" t="s">
        <v>1184</v>
      </c>
      <c r="M324" s="316" t="s">
        <v>1184</v>
      </c>
      <c r="N324" s="277"/>
      <c r="O324" s="273" t="s">
        <v>15487</v>
      </c>
      <c r="P324" s="273" t="s">
        <v>15487</v>
      </c>
      <c r="Q324" s="279"/>
      <c r="R324" s="273" t="s">
        <v>1088</v>
      </c>
      <c r="S324" s="273" t="s">
        <v>14541</v>
      </c>
      <c r="T324" s="277" t="str">
        <f t="shared" ca="1" si="5"/>
        <v>0 tahun, 2 bulan, 23 hari</v>
      </c>
      <c r="U324" s="273">
        <f ca="1">DATEDIF(C324,Summary!$A$1,"d")</f>
        <v>85</v>
      </c>
      <c r="V324" s="273" t="s">
        <v>15867</v>
      </c>
      <c r="W324" s="280" t="str" cm="1">
        <f t="array" aca="1" ref="W324" ca="1">_xlfn.IFS(U324&lt;=X324,X324,U324&lt;=X324*2,X324*2,U324&lt;=X324*3,X324*3,U324&gt;X324*3,"&gt;"&amp;X324*3)</f>
        <v>Closed</v>
      </c>
      <c r="X324" s="280" t="str" cm="1">
        <f t="array" ref="X324">_xlfn.IFS(M324="Level 1",7,M324="Level 2",14,M324="Level 3","30",M324="Info","Info",M324="Closed","Closed")</f>
        <v>Closed</v>
      </c>
    </row>
    <row r="325" spans="1:24" s="236" customFormat="1" ht="122.4" x14ac:dyDescent="0.7">
      <c r="A325" s="273">
        <v>325</v>
      </c>
      <c r="B325" s="274" t="s">
        <v>14999</v>
      </c>
      <c r="C325" s="275">
        <v>46219</v>
      </c>
      <c r="D325" s="275">
        <v>46212</v>
      </c>
      <c r="E325" s="276" t="s">
        <v>39</v>
      </c>
      <c r="F325" s="277" t="s">
        <v>14384</v>
      </c>
      <c r="G325" s="277" t="s">
        <v>15067</v>
      </c>
      <c r="H325" s="276" t="s">
        <v>5508</v>
      </c>
      <c r="I325" s="276" t="s">
        <v>5990</v>
      </c>
      <c r="J325" s="277" t="s">
        <v>1088</v>
      </c>
      <c r="K325" s="274" t="s">
        <v>14977</v>
      </c>
      <c r="L325" s="316" t="s">
        <v>1184</v>
      </c>
      <c r="M325" s="316" t="s">
        <v>1184</v>
      </c>
      <c r="N325" s="277"/>
      <c r="O325" s="273" t="s">
        <v>15188</v>
      </c>
      <c r="P325" s="273" t="s">
        <v>15188</v>
      </c>
      <c r="Q325" s="279"/>
      <c r="R325" s="273" t="s">
        <v>1088</v>
      </c>
      <c r="S325" s="273" t="s">
        <v>14541</v>
      </c>
      <c r="T325" s="277" t="str">
        <f t="shared" ca="1" si="5"/>
        <v>0 tahun, 2 bulan, 23 hari</v>
      </c>
      <c r="U325" s="273">
        <f ca="1">DATEDIF(C325,Summary!$A$1,"d")</f>
        <v>85</v>
      </c>
      <c r="V325" s="273" t="s">
        <v>15868</v>
      </c>
      <c r="W325" s="280" t="str" cm="1">
        <f t="array" aca="1" ref="W325" ca="1">_xlfn.IFS(U325&lt;=X325,X325,U325&lt;=X325*2,X325*2,U325&lt;=X325*3,X325*3,U325&gt;X325*3,"&gt;"&amp;X325*3)</f>
        <v>Closed</v>
      </c>
      <c r="X325" s="280" t="str" cm="1">
        <f t="array" ref="X325">_xlfn.IFS(M325="Level 1",7,M325="Level 2",14,M325="Level 3","30",M325="Info","Info",M325="Closed","Closed")</f>
        <v>Closed</v>
      </c>
    </row>
    <row r="326" spans="1:24" s="236" customFormat="1" ht="81.599999999999994" x14ac:dyDescent="0.7">
      <c r="A326" s="273">
        <v>326</v>
      </c>
      <c r="B326" s="274" t="s">
        <v>15000</v>
      </c>
      <c r="C326" s="275">
        <v>46219</v>
      </c>
      <c r="D326" s="275">
        <v>46218</v>
      </c>
      <c r="E326" s="276" t="s">
        <v>10015</v>
      </c>
      <c r="F326" s="277" t="s">
        <v>15068</v>
      </c>
      <c r="G326" s="277" t="s">
        <v>15069</v>
      </c>
      <c r="H326" s="276" t="s">
        <v>5508</v>
      </c>
      <c r="I326" s="276" t="s">
        <v>3200</v>
      </c>
      <c r="J326" s="277" t="s">
        <v>13323</v>
      </c>
      <c r="K326" s="274" t="s">
        <v>14978</v>
      </c>
      <c r="L326" s="312" t="s">
        <v>1308</v>
      </c>
      <c r="M326" s="312" t="s">
        <v>1308</v>
      </c>
      <c r="N326" s="277"/>
      <c r="O326" s="273" t="s">
        <v>14501</v>
      </c>
      <c r="P326" s="273" t="s">
        <v>14501</v>
      </c>
      <c r="Q326" s="279"/>
      <c r="R326" s="273" t="s">
        <v>1175</v>
      </c>
      <c r="S326" s="273" t="s">
        <v>1176</v>
      </c>
      <c r="T326" s="277" t="str">
        <f t="shared" ca="1" si="5"/>
        <v>0 tahun, 2 bulan, 23 hari</v>
      </c>
      <c r="U326" s="273">
        <f ca="1">DATEDIF(C326,Summary!$A$1,"d")</f>
        <v>85</v>
      </c>
      <c r="V326" s="273" t="s">
        <v>15869</v>
      </c>
      <c r="W326" s="280" t="str" cm="1">
        <f t="array" aca="1" ref="W326" ca="1">_xlfn.IFS(U326&lt;=X326,X326,U326&lt;=X326*2,X326*2,U326&lt;=X326*3,X326*3,U326&gt;X326*3,"&gt;"&amp;X326*3)</f>
        <v>Info</v>
      </c>
      <c r="X326" s="280" t="str" cm="1">
        <f t="array" ref="X326">_xlfn.IFS(M326="Level 1",7,M326="Level 2",14,M326="Level 3","30",M326="Info","Info",M326="Closed","Closed")</f>
        <v>Info</v>
      </c>
    </row>
    <row r="327" spans="1:24" s="236" customFormat="1" ht="61.2" x14ac:dyDescent="0.7">
      <c r="A327" s="273">
        <v>327</v>
      </c>
      <c r="B327" s="274" t="s">
        <v>15001</v>
      </c>
      <c r="C327" s="275">
        <v>46220</v>
      </c>
      <c r="D327" s="275">
        <v>46216</v>
      </c>
      <c r="E327" s="276" t="s">
        <v>39</v>
      </c>
      <c r="F327" s="277" t="s">
        <v>15070</v>
      </c>
      <c r="G327" s="277" t="s">
        <v>15071</v>
      </c>
      <c r="H327" s="276" t="s">
        <v>5985</v>
      </c>
      <c r="I327" s="276" t="s">
        <v>5985</v>
      </c>
      <c r="J327" s="277" t="s">
        <v>12603</v>
      </c>
      <c r="K327" s="274" t="s">
        <v>14977</v>
      </c>
      <c r="L327" s="316" t="s">
        <v>1184</v>
      </c>
      <c r="M327" s="316" t="s">
        <v>1184</v>
      </c>
      <c r="N327" s="277"/>
      <c r="O327" s="273"/>
      <c r="P327" s="273"/>
      <c r="Q327" s="279"/>
      <c r="R327" s="273" t="s">
        <v>1072</v>
      </c>
      <c r="S327" s="273" t="s">
        <v>1191</v>
      </c>
      <c r="T327" s="277" t="str">
        <f t="shared" ca="1" si="5"/>
        <v>0 tahun, 2 bulan, 22 hari</v>
      </c>
      <c r="U327" s="273">
        <f ca="1">DATEDIF(C327,Summary!$A$1,"d")</f>
        <v>84</v>
      </c>
      <c r="V327" s="273" t="s">
        <v>15870</v>
      </c>
      <c r="W327" s="280" t="str" cm="1">
        <f t="array" aca="1" ref="W327" ca="1">_xlfn.IFS(U327&lt;=X327,X327,U327&lt;=X327*2,X327*2,U327&lt;=X327*3,X327*3,U327&gt;X327*3,"&gt;"&amp;X327*3)</f>
        <v>Closed</v>
      </c>
      <c r="X327" s="280" t="str" cm="1">
        <f t="array" ref="X327">_xlfn.IFS(M327="Level 1",7,M327="Level 2",14,M327="Level 3","30",M327="Info","Info",M327="Closed","Closed")</f>
        <v>Closed</v>
      </c>
    </row>
    <row r="328" spans="1:24" s="236" customFormat="1" ht="102" x14ac:dyDescent="0.7">
      <c r="A328" s="273">
        <v>328</v>
      </c>
      <c r="B328" s="274" t="s">
        <v>15002</v>
      </c>
      <c r="C328" s="275">
        <v>46223</v>
      </c>
      <c r="D328" s="275">
        <v>46220</v>
      </c>
      <c r="E328" s="276" t="s">
        <v>10388</v>
      </c>
      <c r="F328" s="277" t="s">
        <v>15072</v>
      </c>
      <c r="G328" s="277" t="s">
        <v>15073</v>
      </c>
      <c r="H328" s="276" t="s">
        <v>5508</v>
      </c>
      <c r="I328" s="276" t="s">
        <v>5990</v>
      </c>
      <c r="J328" s="277" t="s">
        <v>12614</v>
      </c>
      <c r="K328" s="274" t="s">
        <v>14978</v>
      </c>
      <c r="L328" s="312" t="s">
        <v>1308</v>
      </c>
      <c r="M328" s="312" t="s">
        <v>1308</v>
      </c>
      <c r="N328" s="277"/>
      <c r="O328" s="273"/>
      <c r="P328" s="273" t="s">
        <v>15174</v>
      </c>
      <c r="Q328" s="279"/>
      <c r="R328" s="273" t="s">
        <v>11545</v>
      </c>
      <c r="S328" s="273" t="s">
        <v>13350</v>
      </c>
      <c r="T328" s="277" t="str">
        <f t="shared" ca="1" si="5"/>
        <v>0 tahun, 2 bulan, 19 hari</v>
      </c>
      <c r="U328" s="273">
        <f ca="1">DATEDIF(C328,Summary!$A$1,"d")</f>
        <v>81</v>
      </c>
      <c r="V328" s="273" t="s">
        <v>15871</v>
      </c>
      <c r="W328" s="280" t="str" cm="1">
        <f t="array" aca="1" ref="W328" ca="1">_xlfn.IFS(U328&lt;=X328,X328,U328&lt;=X328*2,X328*2,U328&lt;=X328*3,X328*3,U328&gt;X328*3,"&gt;"&amp;X328*3)</f>
        <v>Info</v>
      </c>
      <c r="X328" s="280" t="str" cm="1">
        <f t="array" ref="X328">_xlfn.IFS(M328="Level 1",7,M328="Level 2",14,M328="Level 3","30",M328="Info","Info",M328="Closed","Closed")</f>
        <v>Info</v>
      </c>
    </row>
    <row r="329" spans="1:24" s="236" customFormat="1" ht="40.799999999999997" x14ac:dyDescent="0.7">
      <c r="A329" s="273">
        <v>329</v>
      </c>
      <c r="B329" s="274" t="s">
        <v>15003</v>
      </c>
      <c r="C329" s="275">
        <v>46223</v>
      </c>
      <c r="D329" s="275">
        <v>46220</v>
      </c>
      <c r="E329" s="276" t="s">
        <v>10388</v>
      </c>
      <c r="F329" s="277" t="s">
        <v>15074</v>
      </c>
      <c r="G329" s="277" t="s">
        <v>15127</v>
      </c>
      <c r="H329" s="276" t="s">
        <v>5508</v>
      </c>
      <c r="I329" s="276" t="s">
        <v>3191</v>
      </c>
      <c r="J329" s="277" t="s">
        <v>1088</v>
      </c>
      <c r="K329" s="274" t="s">
        <v>14977</v>
      </c>
      <c r="L329" s="316" t="s">
        <v>1184</v>
      </c>
      <c r="M329" s="316" t="s">
        <v>1184</v>
      </c>
      <c r="N329" s="277"/>
      <c r="O329" s="273"/>
      <c r="P329" s="273"/>
      <c r="Q329" s="279"/>
      <c r="R329" s="273" t="s">
        <v>10515</v>
      </c>
      <c r="S329" s="273" t="s">
        <v>6866</v>
      </c>
      <c r="T329" s="277" t="str">
        <f t="shared" ca="1" si="5"/>
        <v>0 tahun, 2 bulan, 19 hari</v>
      </c>
      <c r="U329" s="273">
        <f ca="1">DATEDIF(C329,Summary!$A$1,"d")</f>
        <v>81</v>
      </c>
      <c r="V329" s="273" t="s">
        <v>15872</v>
      </c>
      <c r="W329" s="280" t="str" cm="1">
        <f t="array" aca="1" ref="W329" ca="1">_xlfn.IFS(U329&lt;=X329,X329,U329&lt;=X329*2,X329*2,U329&lt;=X329*3,X329*3,U329&gt;X329*3,"&gt;"&amp;X329*3)</f>
        <v>Closed</v>
      </c>
      <c r="X329" s="280" t="str" cm="1">
        <f t="array" ref="X329">_xlfn.IFS(M329="Level 1",7,M329="Level 2",14,M329="Level 3","30",M329="Info","Info",M329="Closed","Closed")</f>
        <v>Closed</v>
      </c>
    </row>
    <row r="330" spans="1:24" s="236" customFormat="1" ht="61.2" x14ac:dyDescent="0.7">
      <c r="A330" s="273">
        <v>330</v>
      </c>
      <c r="B330" s="274" t="s">
        <v>15004</v>
      </c>
      <c r="C330" s="275">
        <v>46223</v>
      </c>
      <c r="D330" s="275">
        <v>46219</v>
      </c>
      <c r="E330" s="276" t="s">
        <v>10388</v>
      </c>
      <c r="F330" s="277" t="s">
        <v>15075</v>
      </c>
      <c r="G330" s="277" t="s">
        <v>15076</v>
      </c>
      <c r="H330" s="276" t="s">
        <v>5508</v>
      </c>
      <c r="I330" s="276" t="s">
        <v>3200</v>
      </c>
      <c r="J330" s="277" t="s">
        <v>12850</v>
      </c>
      <c r="K330" s="274" t="s">
        <v>14978</v>
      </c>
      <c r="L330" s="312" t="s">
        <v>1308</v>
      </c>
      <c r="M330" s="312" t="s">
        <v>1308</v>
      </c>
      <c r="N330" s="277"/>
      <c r="O330" s="273"/>
      <c r="P330" s="273"/>
      <c r="Q330" s="279"/>
      <c r="R330" s="273" t="s">
        <v>10661</v>
      </c>
      <c r="S330" s="273" t="s">
        <v>10891</v>
      </c>
      <c r="T330" s="277" t="str">
        <f t="shared" ca="1" si="5"/>
        <v>0 tahun, 2 bulan, 19 hari</v>
      </c>
      <c r="U330" s="273">
        <f ca="1">DATEDIF(C330,Summary!$A$1,"d")</f>
        <v>81</v>
      </c>
      <c r="V330" s="273" t="s">
        <v>15873</v>
      </c>
      <c r="W330" s="280" t="str" cm="1">
        <f t="array" aca="1" ref="W330" ca="1">_xlfn.IFS(U330&lt;=X330,X330,U330&lt;=X330*2,X330*2,U330&lt;=X330*3,X330*3,U330&gt;X330*3,"&gt;"&amp;X330*3)</f>
        <v>Info</v>
      </c>
      <c r="X330" s="280" t="str" cm="1">
        <f t="array" ref="X330">_xlfn.IFS(M330="Level 1",7,M330="Level 2",14,M330="Level 3","30",M330="Info","Info",M330="Closed","Closed")</f>
        <v>Info</v>
      </c>
    </row>
    <row r="331" spans="1:24" s="236" customFormat="1" ht="61.2" x14ac:dyDescent="0.7">
      <c r="A331" s="273">
        <v>331</v>
      </c>
      <c r="B331" s="274" t="s">
        <v>15005</v>
      </c>
      <c r="C331" s="275">
        <v>46223</v>
      </c>
      <c r="D331" s="275">
        <v>46223</v>
      </c>
      <c r="E331" s="276" t="s">
        <v>10388</v>
      </c>
      <c r="F331" s="277" t="s">
        <v>15077</v>
      </c>
      <c r="G331" s="277" t="s">
        <v>15078</v>
      </c>
      <c r="H331" s="276" t="s">
        <v>5508</v>
      </c>
      <c r="I331" s="276" t="s">
        <v>5989</v>
      </c>
      <c r="J331" s="277" t="s">
        <v>9844</v>
      </c>
      <c r="K331" s="274" t="s">
        <v>14978</v>
      </c>
      <c r="L331" s="312" t="s">
        <v>1308</v>
      </c>
      <c r="M331" s="312" t="s">
        <v>1308</v>
      </c>
      <c r="N331" s="277"/>
      <c r="O331" s="273"/>
      <c r="P331" s="273"/>
      <c r="Q331" s="279"/>
      <c r="R331" s="273" t="s">
        <v>10720</v>
      </c>
      <c r="S331" s="273" t="s">
        <v>1071</v>
      </c>
      <c r="T331" s="277" t="str">
        <f t="shared" ca="1" si="5"/>
        <v>0 tahun, 2 bulan, 19 hari</v>
      </c>
      <c r="U331" s="273">
        <f ca="1">DATEDIF(C331,Summary!$A$1,"d")</f>
        <v>81</v>
      </c>
      <c r="V331" s="273" t="s">
        <v>15874</v>
      </c>
      <c r="W331" s="280" t="str" cm="1">
        <f t="array" aca="1" ref="W331" ca="1">_xlfn.IFS(U331&lt;=X331,X331,U331&lt;=X331*2,X331*2,U331&lt;=X331*3,X331*3,U331&gt;X331*3,"&gt;"&amp;X331*3)</f>
        <v>Info</v>
      </c>
      <c r="X331" s="280" t="str" cm="1">
        <f t="array" ref="X331">_xlfn.IFS(M331="Level 1",7,M331="Level 2",14,M331="Level 3","30",M331="Info","Info",M331="Closed","Closed")</f>
        <v>Info</v>
      </c>
    </row>
    <row r="332" spans="1:24" s="236" customFormat="1" ht="61.2" x14ac:dyDescent="0.7">
      <c r="A332" s="273">
        <v>332</v>
      </c>
      <c r="B332" s="274" t="s">
        <v>15006</v>
      </c>
      <c r="C332" s="275">
        <v>46224</v>
      </c>
      <c r="D332" s="275">
        <v>46219</v>
      </c>
      <c r="E332" s="276" t="s">
        <v>39</v>
      </c>
      <c r="F332" s="277" t="s">
        <v>15079</v>
      </c>
      <c r="G332" s="277" t="s">
        <v>15080</v>
      </c>
      <c r="H332" s="276" t="s">
        <v>5508</v>
      </c>
      <c r="I332" s="276" t="s">
        <v>5989</v>
      </c>
      <c r="J332" s="277" t="s">
        <v>3188</v>
      </c>
      <c r="K332" s="274" t="s">
        <v>14977</v>
      </c>
      <c r="L332" s="316" t="s">
        <v>1184</v>
      </c>
      <c r="M332" s="316" t="s">
        <v>1184</v>
      </c>
      <c r="N332" s="277"/>
      <c r="O332" s="273" t="s">
        <v>13183</v>
      </c>
      <c r="P332" s="273" t="s">
        <v>17083</v>
      </c>
      <c r="Q332" s="279"/>
      <c r="R332" s="273" t="s">
        <v>1170</v>
      </c>
      <c r="S332" s="273" t="s">
        <v>13443</v>
      </c>
      <c r="T332" s="277" t="str">
        <f t="shared" ca="1" si="5"/>
        <v>0 tahun, 2 bulan, 18 hari</v>
      </c>
      <c r="U332" s="273">
        <f ca="1">DATEDIF(C332,Summary!$A$1,"d")</f>
        <v>80</v>
      </c>
      <c r="V332" s="273" t="s">
        <v>15875</v>
      </c>
      <c r="W332" s="280" t="str" cm="1">
        <f t="array" aca="1" ref="W332" ca="1">_xlfn.IFS(U332&lt;=X332,X332,U332&lt;=X332*2,X332*2,U332&lt;=X332*3,X332*3,U332&gt;X332*3,"&gt;"&amp;X332*3)</f>
        <v>Closed</v>
      </c>
      <c r="X332" s="280" t="str" cm="1">
        <f t="array" ref="X332">_xlfn.IFS(M332="Level 1",7,M332="Level 2",14,M332="Level 3","30",M332="Info","Info",M332="Closed","Closed")</f>
        <v>Closed</v>
      </c>
    </row>
    <row r="333" spans="1:24" s="236" customFormat="1" ht="61.2" x14ac:dyDescent="0.7">
      <c r="A333" s="273">
        <v>333</v>
      </c>
      <c r="B333" s="274" t="s">
        <v>15007</v>
      </c>
      <c r="C333" s="275">
        <v>46223</v>
      </c>
      <c r="D333" s="275">
        <v>46209</v>
      </c>
      <c r="E333" s="276" t="s">
        <v>39</v>
      </c>
      <c r="F333" s="277" t="s">
        <v>15081</v>
      </c>
      <c r="G333" s="277" t="s">
        <v>15082</v>
      </c>
      <c r="H333" s="276" t="s">
        <v>1079</v>
      </c>
      <c r="I333" s="276" t="s">
        <v>7397</v>
      </c>
      <c r="J333" s="277" t="s">
        <v>12608</v>
      </c>
      <c r="K333" s="274" t="s">
        <v>14977</v>
      </c>
      <c r="L333" s="316" t="s">
        <v>1184</v>
      </c>
      <c r="M333" s="316" t="s">
        <v>1184</v>
      </c>
      <c r="N333" s="277"/>
      <c r="O333" s="273" t="s">
        <v>16052</v>
      </c>
      <c r="P333" s="273" t="s">
        <v>16052</v>
      </c>
      <c r="Q333" s="279"/>
      <c r="R333" s="273" t="s">
        <v>1079</v>
      </c>
      <c r="S333" s="273" t="s">
        <v>7416</v>
      </c>
      <c r="T333" s="277" t="str">
        <f t="shared" ca="1" si="5"/>
        <v>0 tahun, 2 bulan, 19 hari</v>
      </c>
      <c r="U333" s="273">
        <f ca="1">DATEDIF(C333,Summary!$A$1,"d")</f>
        <v>81</v>
      </c>
      <c r="V333" s="273" t="s">
        <v>15876</v>
      </c>
      <c r="W333" s="280" t="str" cm="1">
        <f t="array" aca="1" ref="W333" ca="1">_xlfn.IFS(U333&lt;=X333,X333,U333&lt;=X333*2,X333*2,U333&lt;=X333*3,X333*3,U333&gt;X333*3,"&gt;"&amp;X333*3)</f>
        <v>Closed</v>
      </c>
      <c r="X333" s="280" t="str" cm="1">
        <f t="array" ref="X333">_xlfn.IFS(M333="Level 1",7,M333="Level 2",14,M333="Level 3","30",M333="Info","Info",M333="Closed","Closed")</f>
        <v>Closed</v>
      </c>
    </row>
    <row r="334" spans="1:24" s="236" customFormat="1" ht="61.2" x14ac:dyDescent="0.7">
      <c r="A334" s="273">
        <v>334</v>
      </c>
      <c r="B334" s="274" t="s">
        <v>15008</v>
      </c>
      <c r="C334" s="275">
        <v>46223</v>
      </c>
      <c r="D334" s="275">
        <v>46213</v>
      </c>
      <c r="E334" s="276" t="s">
        <v>39</v>
      </c>
      <c r="F334" s="277" t="s">
        <v>15083</v>
      </c>
      <c r="G334" s="277" t="s">
        <v>15084</v>
      </c>
      <c r="H334" s="276" t="s">
        <v>5508</v>
      </c>
      <c r="I334" s="276" t="s">
        <v>5989</v>
      </c>
      <c r="J334" s="277" t="s">
        <v>12613</v>
      </c>
      <c r="K334" s="274" t="s">
        <v>14977</v>
      </c>
      <c r="L334" s="315" t="s">
        <v>1305</v>
      </c>
      <c r="M334" s="315" t="s">
        <v>5814</v>
      </c>
      <c r="N334" s="277"/>
      <c r="O334" s="273"/>
      <c r="P334" s="273"/>
      <c r="Q334" s="279"/>
      <c r="R334" s="273" t="s">
        <v>1175</v>
      </c>
      <c r="S334" s="273" t="s">
        <v>7484</v>
      </c>
      <c r="T334" s="277" t="str">
        <f t="shared" ca="1" si="5"/>
        <v>0 tahun, 2 bulan, 19 hari</v>
      </c>
      <c r="U334" s="273">
        <f ca="1">DATEDIF(C334,Summary!$A$1,"d")</f>
        <v>81</v>
      </c>
      <c r="V334" s="273" t="s">
        <v>15877</v>
      </c>
      <c r="W334" s="280" t="str" cm="1">
        <f t="array" aca="1" ref="W334" ca="1">_xlfn.IFS(U334&lt;=X334,X334,U334&lt;=X334*2,X334*2,U334&lt;=X334*3,X334*3,U334&gt;X334*3,"&gt;"&amp;X334*3)</f>
        <v>&gt;42</v>
      </c>
      <c r="X334" s="280" cm="1">
        <f t="array" ref="X334">_xlfn.IFS(M334="Level 1",7,M334="Level 2",14,M334="Level 3","30",M334="Info","Info",M334="Closed","Closed")</f>
        <v>14</v>
      </c>
    </row>
    <row r="335" spans="1:24" s="236" customFormat="1" ht="81.599999999999994" x14ac:dyDescent="0.7">
      <c r="A335" s="273">
        <v>335</v>
      </c>
      <c r="B335" s="274" t="s">
        <v>15009</v>
      </c>
      <c r="C335" s="275">
        <v>46223</v>
      </c>
      <c r="D335" s="275">
        <v>46216</v>
      </c>
      <c r="E335" s="276" t="s">
        <v>39</v>
      </c>
      <c r="F335" s="277" t="s">
        <v>15085</v>
      </c>
      <c r="G335" s="277" t="s">
        <v>15086</v>
      </c>
      <c r="H335" s="276" t="s">
        <v>5508</v>
      </c>
      <c r="I335" s="276" t="s">
        <v>5989</v>
      </c>
      <c r="J335" s="277" t="s">
        <v>9844</v>
      </c>
      <c r="K335" s="274" t="s">
        <v>14977</v>
      </c>
      <c r="L335" s="316" t="s">
        <v>1184</v>
      </c>
      <c r="M335" s="316" t="s">
        <v>1184</v>
      </c>
      <c r="N335" s="277"/>
      <c r="O335" s="273" t="s">
        <v>15509</v>
      </c>
      <c r="P335" s="273" t="s">
        <v>15509</v>
      </c>
      <c r="Q335" s="279"/>
      <c r="R335" s="273" t="s">
        <v>1744</v>
      </c>
      <c r="S335" s="273" t="s">
        <v>11562</v>
      </c>
      <c r="T335" s="277" t="str">
        <f t="shared" ca="1" si="5"/>
        <v>0 tahun, 2 bulan, 19 hari</v>
      </c>
      <c r="U335" s="273">
        <f ca="1">DATEDIF(C335,Summary!$A$1,"d")</f>
        <v>81</v>
      </c>
      <c r="V335" s="273" t="s">
        <v>15878</v>
      </c>
      <c r="W335" s="280" t="str" cm="1">
        <f t="array" aca="1" ref="W335" ca="1">_xlfn.IFS(U335&lt;=X335,X335,U335&lt;=X335*2,X335*2,U335&lt;=X335*3,X335*3,U335&gt;X335*3,"&gt;"&amp;X335*3)</f>
        <v>Closed</v>
      </c>
      <c r="X335" s="280" t="str" cm="1">
        <f t="array" ref="X335">_xlfn.IFS(M335="Level 1",7,M335="Level 2",14,M335="Level 3","30",M335="Info","Info",M335="Closed","Closed")</f>
        <v>Closed</v>
      </c>
    </row>
    <row r="336" spans="1:24" s="236" customFormat="1" ht="61.2" x14ac:dyDescent="0.7">
      <c r="A336" s="273">
        <v>336</v>
      </c>
      <c r="B336" s="274" t="s">
        <v>15010</v>
      </c>
      <c r="C336" s="275">
        <v>46223</v>
      </c>
      <c r="D336" s="275">
        <v>46213</v>
      </c>
      <c r="E336" s="276" t="s">
        <v>39</v>
      </c>
      <c r="F336" s="277" t="s">
        <v>15087</v>
      </c>
      <c r="G336" s="277" t="s">
        <v>15088</v>
      </c>
      <c r="H336" s="276" t="s">
        <v>5508</v>
      </c>
      <c r="I336" s="276" t="s">
        <v>5989</v>
      </c>
      <c r="J336" s="277" t="s">
        <v>12613</v>
      </c>
      <c r="K336" s="274" t="s">
        <v>14977</v>
      </c>
      <c r="L336" s="316" t="s">
        <v>1184</v>
      </c>
      <c r="M336" s="316" t="s">
        <v>1184</v>
      </c>
      <c r="N336" s="277"/>
      <c r="O336" s="273" t="s">
        <v>16254</v>
      </c>
      <c r="P336" s="273" t="s">
        <v>16254</v>
      </c>
      <c r="Q336" s="279"/>
      <c r="R336" s="273" t="s">
        <v>1175</v>
      </c>
      <c r="S336" s="273" t="s">
        <v>7484</v>
      </c>
      <c r="T336" s="277" t="str">
        <f t="shared" ca="1" si="5"/>
        <v>0 tahun, 2 bulan, 19 hari</v>
      </c>
      <c r="U336" s="273">
        <f ca="1">DATEDIF(C336,Summary!$A$1,"d")</f>
        <v>81</v>
      </c>
      <c r="V336" s="273" t="s">
        <v>15879</v>
      </c>
      <c r="W336" s="280" t="str" cm="1">
        <f t="array" aca="1" ref="W336" ca="1">_xlfn.IFS(U336&lt;=X336,X336,U336&lt;=X336*2,X336*2,U336&lt;=X336*3,X336*3,U336&gt;X336*3,"&gt;"&amp;X336*3)</f>
        <v>Closed</v>
      </c>
      <c r="X336" s="280" t="str" cm="1">
        <f t="array" ref="X336">_xlfn.IFS(M336="Level 1",7,M336="Level 2",14,M336="Level 3","30",M336="Info","Info",M336="Closed","Closed")</f>
        <v>Closed</v>
      </c>
    </row>
    <row r="337" spans="1:24" s="236" customFormat="1" ht="81.599999999999994" x14ac:dyDescent="0.7">
      <c r="A337" s="273">
        <v>337</v>
      </c>
      <c r="B337" s="274" t="s">
        <v>15011</v>
      </c>
      <c r="C337" s="275">
        <v>46223</v>
      </c>
      <c r="D337" s="275">
        <v>46216</v>
      </c>
      <c r="E337" s="276" t="s">
        <v>39</v>
      </c>
      <c r="F337" s="277" t="s">
        <v>15089</v>
      </c>
      <c r="G337" s="277" t="s">
        <v>15090</v>
      </c>
      <c r="H337" s="276" t="s">
        <v>5508</v>
      </c>
      <c r="I337" s="276" t="s">
        <v>5989</v>
      </c>
      <c r="J337" s="277" t="s">
        <v>12614</v>
      </c>
      <c r="K337" s="274" t="s">
        <v>14977</v>
      </c>
      <c r="L337" s="315" t="s">
        <v>1305</v>
      </c>
      <c r="M337" s="315" t="s">
        <v>5814</v>
      </c>
      <c r="N337" s="277"/>
      <c r="O337" s="273"/>
      <c r="P337" s="273"/>
      <c r="Q337" s="279"/>
      <c r="R337" s="273" t="s">
        <v>13705</v>
      </c>
      <c r="S337" s="273" t="s">
        <v>15161</v>
      </c>
      <c r="T337" s="277" t="str">
        <f t="shared" ca="1" si="5"/>
        <v>0 tahun, 2 bulan, 19 hari</v>
      </c>
      <c r="U337" s="273">
        <f ca="1">DATEDIF(C337,Summary!$A$1,"d")</f>
        <v>81</v>
      </c>
      <c r="V337" s="273" t="s">
        <v>15880</v>
      </c>
      <c r="W337" s="280" t="str" cm="1">
        <f t="array" aca="1" ref="W337" ca="1">_xlfn.IFS(U337&lt;=X337,X337,U337&lt;=X337*2,X337*2,U337&lt;=X337*3,X337*3,U337&gt;X337*3,"&gt;"&amp;X337*3)</f>
        <v>&gt;42</v>
      </c>
      <c r="X337" s="280" cm="1">
        <f t="array" ref="X337">_xlfn.IFS(M337="Level 1",7,M337="Level 2",14,M337="Level 3","30",M337="Info","Info",M337="Closed","Closed")</f>
        <v>14</v>
      </c>
    </row>
    <row r="338" spans="1:24" s="236" customFormat="1" ht="81.599999999999994" x14ac:dyDescent="0.7">
      <c r="A338" s="273">
        <v>338</v>
      </c>
      <c r="B338" s="274" t="s">
        <v>15012</v>
      </c>
      <c r="C338" s="275">
        <v>46223</v>
      </c>
      <c r="D338" s="275">
        <v>46216</v>
      </c>
      <c r="E338" s="276" t="s">
        <v>39</v>
      </c>
      <c r="F338" s="277" t="s">
        <v>15116</v>
      </c>
      <c r="G338" s="277" t="s">
        <v>15091</v>
      </c>
      <c r="H338" s="276" t="s">
        <v>5508</v>
      </c>
      <c r="I338" s="276" t="s">
        <v>5508</v>
      </c>
      <c r="J338" s="277" t="s">
        <v>13702</v>
      </c>
      <c r="K338" s="274" t="s">
        <v>14977</v>
      </c>
      <c r="L338" s="316" t="s">
        <v>1184</v>
      </c>
      <c r="M338" s="316" t="s">
        <v>1184</v>
      </c>
      <c r="N338" s="277"/>
      <c r="O338" s="273" t="s">
        <v>16053</v>
      </c>
      <c r="P338" s="273" t="s">
        <v>16053</v>
      </c>
      <c r="Q338" s="279"/>
      <c r="R338" s="273" t="s">
        <v>1080</v>
      </c>
      <c r="S338" s="273" t="s">
        <v>9788</v>
      </c>
      <c r="T338" s="277" t="str">
        <f t="shared" ca="1" si="5"/>
        <v>0 tahun, 2 bulan, 19 hari</v>
      </c>
      <c r="U338" s="273">
        <f ca="1">DATEDIF(C338,Summary!$A$1,"d")</f>
        <v>81</v>
      </c>
      <c r="V338" s="273" t="s">
        <v>15881</v>
      </c>
      <c r="W338" s="280" t="str" cm="1">
        <f t="array" aca="1" ref="W338" ca="1">_xlfn.IFS(U338&lt;=X338,X338,U338&lt;=X338*2,X338*2,U338&lt;=X338*3,X338*3,U338&gt;X338*3,"&gt;"&amp;X338*3)</f>
        <v>Closed</v>
      </c>
      <c r="X338" s="280" t="str" cm="1">
        <f t="array" ref="X338">_xlfn.IFS(M338="Level 1",7,M338="Level 2",14,M338="Level 3","30",M338="Info","Info",M338="Closed","Closed")</f>
        <v>Closed</v>
      </c>
    </row>
    <row r="339" spans="1:24" s="236" customFormat="1" ht="81.599999999999994" x14ac:dyDescent="0.7">
      <c r="A339" s="273">
        <v>339</v>
      </c>
      <c r="B339" s="274" t="s">
        <v>15013</v>
      </c>
      <c r="C339" s="275">
        <v>46224</v>
      </c>
      <c r="D339" s="275">
        <v>46224</v>
      </c>
      <c r="E339" s="276" t="s">
        <v>10388</v>
      </c>
      <c r="F339" s="277" t="s">
        <v>15092</v>
      </c>
      <c r="G339" s="277" t="s">
        <v>15093</v>
      </c>
      <c r="H339" s="276" t="s">
        <v>5508</v>
      </c>
      <c r="I339" s="276" t="s">
        <v>7640</v>
      </c>
      <c r="J339" s="277" t="s">
        <v>12614</v>
      </c>
      <c r="K339" s="274" t="s">
        <v>14978</v>
      </c>
      <c r="L339" s="312" t="s">
        <v>1308</v>
      </c>
      <c r="M339" s="312" t="s">
        <v>1308</v>
      </c>
      <c r="N339" s="277"/>
      <c r="O339" s="273"/>
      <c r="P339" s="273" t="s">
        <v>15180</v>
      </c>
      <c r="Q339" s="279"/>
      <c r="R339" s="273" t="s">
        <v>11545</v>
      </c>
      <c r="S339" s="273" t="s">
        <v>8067</v>
      </c>
      <c r="T339" s="277" t="str">
        <f t="shared" ca="1" si="5"/>
        <v>0 tahun, 2 bulan, 18 hari</v>
      </c>
      <c r="U339" s="273">
        <f ca="1">DATEDIF(C339,Summary!$A$1,"d")</f>
        <v>80</v>
      </c>
      <c r="V339" s="273" t="s">
        <v>15882</v>
      </c>
      <c r="W339" s="280" t="str" cm="1">
        <f t="array" aca="1" ref="W339" ca="1">_xlfn.IFS(U339&lt;=X339,X339,U339&lt;=X339*2,X339*2,U339&lt;=X339*3,X339*3,U339&gt;X339*3,"&gt;"&amp;X339*3)</f>
        <v>Info</v>
      </c>
      <c r="X339" s="280" t="str" cm="1">
        <f t="array" ref="X339">_xlfn.IFS(M339="Level 1",7,M339="Level 2",14,M339="Level 3","30",M339="Info","Info",M339="Closed","Closed")</f>
        <v>Info</v>
      </c>
    </row>
    <row r="340" spans="1:24" s="236" customFormat="1" ht="61.2" x14ac:dyDescent="0.7">
      <c r="A340" s="273">
        <v>340</v>
      </c>
      <c r="B340" s="274" t="s">
        <v>15014</v>
      </c>
      <c r="C340" s="275">
        <v>46225</v>
      </c>
      <c r="D340" s="275">
        <v>46215</v>
      </c>
      <c r="E340" s="276" t="s">
        <v>39</v>
      </c>
      <c r="F340" s="277" t="s">
        <v>15128</v>
      </c>
      <c r="G340" s="277" t="s">
        <v>15094</v>
      </c>
      <c r="H340" s="276" t="s">
        <v>5508</v>
      </c>
      <c r="I340" s="276" t="s">
        <v>7640</v>
      </c>
      <c r="J340" s="277" t="s">
        <v>3188</v>
      </c>
      <c r="K340" s="274" t="s">
        <v>14978</v>
      </c>
      <c r="L340" s="312" t="s">
        <v>1308</v>
      </c>
      <c r="M340" s="312" t="s">
        <v>1308</v>
      </c>
      <c r="N340" s="277"/>
      <c r="O340" s="273"/>
      <c r="P340" s="273"/>
      <c r="Q340" s="279"/>
      <c r="R340" s="273" t="s">
        <v>11545</v>
      </c>
      <c r="S340" s="273" t="s">
        <v>8067</v>
      </c>
      <c r="T340" s="277" t="str">
        <f t="shared" ca="1" si="5"/>
        <v>0 tahun, 2 bulan, 17 hari</v>
      </c>
      <c r="U340" s="273">
        <f ca="1">DATEDIF(C340,Summary!$A$1,"d")</f>
        <v>79</v>
      </c>
      <c r="V340" s="273" t="s">
        <v>15883</v>
      </c>
      <c r="W340" s="280" t="str" cm="1">
        <f t="array" aca="1" ref="W340" ca="1">_xlfn.IFS(U340&lt;=X340,X340,U340&lt;=X340*2,X340*2,U340&lt;=X340*3,X340*3,U340&gt;X340*3,"&gt;"&amp;X340*3)</f>
        <v>Info</v>
      </c>
      <c r="X340" s="280" t="str" cm="1">
        <f t="array" ref="X340">_xlfn.IFS(M340="Level 1",7,M340="Level 2",14,M340="Level 3","30",M340="Info","Info",M340="Closed","Closed")</f>
        <v>Info</v>
      </c>
    </row>
    <row r="341" spans="1:24" s="236" customFormat="1" ht="122.4" x14ac:dyDescent="0.7">
      <c r="A341" s="273">
        <v>341</v>
      </c>
      <c r="B341" s="274" t="s">
        <v>15015</v>
      </c>
      <c r="C341" s="275">
        <v>46225</v>
      </c>
      <c r="D341" s="275">
        <v>46184</v>
      </c>
      <c r="E341" s="276" t="s">
        <v>39</v>
      </c>
      <c r="F341" s="277" t="s">
        <v>15095</v>
      </c>
      <c r="G341" s="277" t="s">
        <v>15096</v>
      </c>
      <c r="H341" s="276" t="s">
        <v>5508</v>
      </c>
      <c r="I341" s="276" t="s">
        <v>5989</v>
      </c>
      <c r="J341" s="277" t="s">
        <v>9844</v>
      </c>
      <c r="K341" s="274" t="s">
        <v>14977</v>
      </c>
      <c r="L341" s="316" t="s">
        <v>1184</v>
      </c>
      <c r="M341" s="316" t="s">
        <v>1184</v>
      </c>
      <c r="N341" s="277"/>
      <c r="O341" s="273" t="s">
        <v>16736</v>
      </c>
      <c r="P341" s="273"/>
      <c r="Q341" s="279"/>
      <c r="R341" s="273" t="s">
        <v>10720</v>
      </c>
      <c r="S341" s="273" t="s">
        <v>1071</v>
      </c>
      <c r="T341" s="277" t="str">
        <f t="shared" ca="1" si="5"/>
        <v>0 tahun, 2 bulan, 17 hari</v>
      </c>
      <c r="U341" s="273">
        <f ca="1">DATEDIF(C341,Summary!$A$1,"d")</f>
        <v>79</v>
      </c>
      <c r="V341" s="273" t="s">
        <v>15884</v>
      </c>
      <c r="W341" s="280" t="str" cm="1">
        <f t="array" aca="1" ref="W341" ca="1">_xlfn.IFS(U341&lt;=X341,X341,U341&lt;=X341*2,X341*2,U341&lt;=X341*3,X341*3,U341&gt;X341*3,"&gt;"&amp;X341*3)</f>
        <v>Closed</v>
      </c>
      <c r="X341" s="280" t="str" cm="1">
        <f t="array" ref="X341">_xlfn.IFS(M341="Level 1",7,M341="Level 2",14,M341="Level 3","30",M341="Info","Info",M341="Closed","Closed")</f>
        <v>Closed</v>
      </c>
    </row>
    <row r="342" spans="1:24" s="236" customFormat="1" ht="61.2" x14ac:dyDescent="0.7">
      <c r="A342" s="273">
        <v>342</v>
      </c>
      <c r="B342" s="274" t="s">
        <v>15016</v>
      </c>
      <c r="C342" s="275">
        <v>46226</v>
      </c>
      <c r="D342" s="275">
        <v>46218</v>
      </c>
      <c r="E342" s="276" t="s">
        <v>39</v>
      </c>
      <c r="F342" s="277" t="s">
        <v>15097</v>
      </c>
      <c r="G342" s="277" t="s">
        <v>15098</v>
      </c>
      <c r="H342" s="276" t="s">
        <v>5508</v>
      </c>
      <c r="I342" s="276" t="s">
        <v>3200</v>
      </c>
      <c r="J342" s="277" t="s">
        <v>12971</v>
      </c>
      <c r="K342" s="274" t="s">
        <v>14978</v>
      </c>
      <c r="L342" s="312" t="s">
        <v>1308</v>
      </c>
      <c r="M342" s="312" t="s">
        <v>1308</v>
      </c>
      <c r="N342" s="277"/>
      <c r="O342" s="273" t="s">
        <v>12677</v>
      </c>
      <c r="P342" s="273" t="s">
        <v>17084</v>
      </c>
      <c r="Q342" s="279"/>
      <c r="R342" s="273" t="s">
        <v>1080</v>
      </c>
      <c r="S342" s="273" t="s">
        <v>9788</v>
      </c>
      <c r="T342" s="277" t="str">
        <f t="shared" ca="1" si="5"/>
        <v>0 tahun, 2 bulan, 16 hari</v>
      </c>
      <c r="U342" s="273">
        <f ca="1">DATEDIF(C342,Summary!$A$1,"d")</f>
        <v>78</v>
      </c>
      <c r="V342" s="273" t="s">
        <v>15885</v>
      </c>
      <c r="W342" s="280" t="str" cm="1">
        <f t="array" aca="1" ref="W342" ca="1">_xlfn.IFS(U342&lt;=X342,X342,U342&lt;=X342*2,X342*2,U342&lt;=X342*3,X342*3,U342&gt;X342*3,"&gt;"&amp;X342*3)</f>
        <v>Info</v>
      </c>
      <c r="X342" s="280" t="str" cm="1">
        <f t="array" ref="X342">_xlfn.IFS(M342="Level 1",7,M342="Level 2",14,M342="Level 3","30",M342="Info","Info",M342="Closed","Closed")</f>
        <v>Info</v>
      </c>
    </row>
    <row r="343" spans="1:24" s="236" customFormat="1" ht="61.2" x14ac:dyDescent="0.7">
      <c r="A343" s="273">
        <v>343</v>
      </c>
      <c r="B343" s="274" t="s">
        <v>15017</v>
      </c>
      <c r="C343" s="275">
        <v>46226</v>
      </c>
      <c r="D343" s="275">
        <v>46223</v>
      </c>
      <c r="E343" s="276" t="s">
        <v>10388</v>
      </c>
      <c r="F343" s="277" t="s">
        <v>15099</v>
      </c>
      <c r="G343" s="277" t="s">
        <v>15100</v>
      </c>
      <c r="H343" s="276" t="s">
        <v>5508</v>
      </c>
      <c r="I343" s="276" t="s">
        <v>5989</v>
      </c>
      <c r="J343" s="277" t="s">
        <v>12614</v>
      </c>
      <c r="K343" s="274" t="s">
        <v>14978</v>
      </c>
      <c r="L343" s="312" t="s">
        <v>1308</v>
      </c>
      <c r="M343" s="312" t="s">
        <v>1308</v>
      </c>
      <c r="N343" s="277"/>
      <c r="O343" s="273"/>
      <c r="P343" s="273"/>
      <c r="Q343" s="279"/>
      <c r="R343" s="273" t="s">
        <v>11545</v>
      </c>
      <c r="S343" s="273" t="s">
        <v>10488</v>
      </c>
      <c r="T343" s="277" t="str">
        <f t="shared" ca="1" si="5"/>
        <v>0 tahun, 2 bulan, 16 hari</v>
      </c>
      <c r="U343" s="273">
        <f ca="1">DATEDIF(C343,Summary!$A$1,"d")</f>
        <v>78</v>
      </c>
      <c r="V343" s="273" t="s">
        <v>15886</v>
      </c>
      <c r="W343" s="280" t="str" cm="1">
        <f t="array" aca="1" ref="W343" ca="1">_xlfn.IFS(U343&lt;=X343,X343,U343&lt;=X343*2,X343*2,U343&lt;=X343*3,X343*3,U343&gt;X343*3,"&gt;"&amp;X343*3)</f>
        <v>Info</v>
      </c>
      <c r="X343" s="280" t="str" cm="1">
        <f t="array" ref="X343">_xlfn.IFS(M343="Level 1",7,M343="Level 2",14,M343="Level 3","30",M343="Info","Info",M343="Closed","Closed")</f>
        <v>Info</v>
      </c>
    </row>
    <row r="344" spans="1:24" s="236" customFormat="1" ht="40.799999999999997" x14ac:dyDescent="0.7">
      <c r="A344" s="273">
        <v>344</v>
      </c>
      <c r="B344" s="274" t="s">
        <v>15018</v>
      </c>
      <c r="C344" s="275">
        <v>46226</v>
      </c>
      <c r="D344" s="275">
        <v>46162</v>
      </c>
      <c r="E344" s="276" t="s">
        <v>39</v>
      </c>
      <c r="F344" s="277" t="s">
        <v>15101</v>
      </c>
      <c r="G344" s="277" t="s">
        <v>15102</v>
      </c>
      <c r="H344" s="276" t="s">
        <v>5508</v>
      </c>
      <c r="I344" s="276" t="s">
        <v>5508</v>
      </c>
      <c r="J344" s="277" t="s">
        <v>13702</v>
      </c>
      <c r="K344" s="274" t="s">
        <v>14978</v>
      </c>
      <c r="L344" s="312" t="s">
        <v>1308</v>
      </c>
      <c r="M344" s="312" t="s">
        <v>1308</v>
      </c>
      <c r="N344" s="277"/>
      <c r="O344" s="273"/>
      <c r="P344" s="273"/>
      <c r="Q344" s="279"/>
      <c r="R344" s="273" t="s">
        <v>10300</v>
      </c>
      <c r="S344" s="273" t="s">
        <v>12900</v>
      </c>
      <c r="T344" s="277" t="str">
        <f t="shared" ca="1" si="5"/>
        <v>0 tahun, 2 bulan, 16 hari</v>
      </c>
      <c r="U344" s="273">
        <f ca="1">DATEDIF(C344,Summary!$A$1,"d")</f>
        <v>78</v>
      </c>
      <c r="V344" s="273" t="s">
        <v>15887</v>
      </c>
      <c r="W344" s="280" t="str" cm="1">
        <f t="array" aca="1" ref="W344" ca="1">_xlfn.IFS(U344&lt;=X344,X344,U344&lt;=X344*2,X344*2,U344&lt;=X344*3,X344*3,U344&gt;X344*3,"&gt;"&amp;X344*3)</f>
        <v>Info</v>
      </c>
      <c r="X344" s="280" t="str" cm="1">
        <f t="array" ref="X344">_xlfn.IFS(M344="Level 1",7,M344="Level 2",14,M344="Level 3","30",M344="Info","Info",M344="Closed","Closed")</f>
        <v>Info</v>
      </c>
    </row>
    <row r="345" spans="1:24" s="236" customFormat="1" ht="81.599999999999994" x14ac:dyDescent="0.7">
      <c r="A345" s="273">
        <v>345</v>
      </c>
      <c r="B345" s="274" t="s">
        <v>15019</v>
      </c>
      <c r="C345" s="275">
        <v>46228</v>
      </c>
      <c r="D345" s="275">
        <v>46226</v>
      </c>
      <c r="E345" s="276" t="s">
        <v>10388</v>
      </c>
      <c r="F345" s="277" t="s">
        <v>15103</v>
      </c>
      <c r="G345" s="277" t="s">
        <v>15093</v>
      </c>
      <c r="H345" s="276" t="s">
        <v>5508</v>
      </c>
      <c r="I345" s="276" t="s">
        <v>5990</v>
      </c>
      <c r="J345" s="277" t="s">
        <v>12614</v>
      </c>
      <c r="K345" s="274" t="s">
        <v>14978</v>
      </c>
      <c r="L345" s="312" t="s">
        <v>1308</v>
      </c>
      <c r="M345" s="312" t="s">
        <v>1308</v>
      </c>
      <c r="N345" s="277"/>
      <c r="O345" s="273"/>
      <c r="P345" s="273" t="s">
        <v>14528</v>
      </c>
      <c r="Q345" s="279"/>
      <c r="R345" s="273" t="s">
        <v>11545</v>
      </c>
      <c r="S345" s="273" t="s">
        <v>13350</v>
      </c>
      <c r="T345" s="277" t="str">
        <f t="shared" ca="1" si="5"/>
        <v>0 tahun, 2 bulan, 14 hari</v>
      </c>
      <c r="U345" s="273">
        <f ca="1">DATEDIF(C345,Summary!$A$1,"d")</f>
        <v>76</v>
      </c>
      <c r="V345" s="273" t="s">
        <v>15888</v>
      </c>
      <c r="W345" s="280" t="str" cm="1">
        <f t="array" aca="1" ref="W345" ca="1">_xlfn.IFS(U345&lt;=X345,X345,U345&lt;=X345*2,X345*2,U345&lt;=X345*3,X345*3,U345&gt;X345*3,"&gt;"&amp;X345*3)</f>
        <v>Info</v>
      </c>
      <c r="X345" s="280" t="str" cm="1">
        <f t="array" ref="X345">_xlfn.IFS(M345="Level 1",7,M345="Level 2",14,M345="Level 3","30",M345="Info","Info",M345="Closed","Closed")</f>
        <v>Info</v>
      </c>
    </row>
    <row r="346" spans="1:24" s="236" customFormat="1" ht="61.2" x14ac:dyDescent="0.7">
      <c r="A346" s="273">
        <v>346</v>
      </c>
      <c r="B346" s="274" t="s">
        <v>15020</v>
      </c>
      <c r="C346" s="275">
        <v>46228</v>
      </c>
      <c r="D346" s="275">
        <v>46225</v>
      </c>
      <c r="E346" s="276" t="s">
        <v>10388</v>
      </c>
      <c r="F346" s="277" t="s">
        <v>15104</v>
      </c>
      <c r="G346" s="277" t="s">
        <v>15129</v>
      </c>
      <c r="H346" s="276" t="s">
        <v>5985</v>
      </c>
      <c r="I346" s="276" t="s">
        <v>5985</v>
      </c>
      <c r="J346" s="277" t="s">
        <v>13702</v>
      </c>
      <c r="K346" s="274" t="s">
        <v>14978</v>
      </c>
      <c r="L346" s="312" t="s">
        <v>1308</v>
      </c>
      <c r="M346" s="312" t="s">
        <v>1308</v>
      </c>
      <c r="N346" s="277"/>
      <c r="O346" s="273"/>
      <c r="P346" s="273"/>
      <c r="Q346" s="279"/>
      <c r="R346" s="273" t="s">
        <v>1080</v>
      </c>
      <c r="S346" s="273" t="s">
        <v>9788</v>
      </c>
      <c r="T346" s="277" t="str">
        <f t="shared" ca="1" si="5"/>
        <v>0 tahun, 2 bulan, 14 hari</v>
      </c>
      <c r="U346" s="273">
        <f ca="1">DATEDIF(C346,Summary!$A$1,"d")</f>
        <v>76</v>
      </c>
      <c r="V346" s="273" t="s">
        <v>15889</v>
      </c>
      <c r="W346" s="280" t="str" cm="1">
        <f t="array" aca="1" ref="W346" ca="1">_xlfn.IFS(U346&lt;=X346,X346,U346&lt;=X346*2,X346*2,U346&lt;=X346*3,X346*3,U346&gt;X346*3,"&gt;"&amp;X346*3)</f>
        <v>Info</v>
      </c>
      <c r="X346" s="280" t="str" cm="1">
        <f t="array" ref="X346">_xlfn.IFS(M346="Level 1",7,M346="Level 2",14,M346="Level 3","30",M346="Info","Info",M346="Closed","Closed")</f>
        <v>Info</v>
      </c>
    </row>
    <row r="347" spans="1:24" s="236" customFormat="1" ht="81.599999999999994" x14ac:dyDescent="0.7">
      <c r="A347" s="273">
        <v>347</v>
      </c>
      <c r="B347" s="274" t="s">
        <v>15021</v>
      </c>
      <c r="C347" s="275">
        <v>46230</v>
      </c>
      <c r="D347" s="275">
        <v>46224</v>
      </c>
      <c r="E347" s="276" t="s">
        <v>39</v>
      </c>
      <c r="F347" s="277" t="s">
        <v>15105</v>
      </c>
      <c r="G347" s="277" t="s">
        <v>15106</v>
      </c>
      <c r="H347" s="276" t="s">
        <v>5508</v>
      </c>
      <c r="I347" s="276" t="s">
        <v>3191</v>
      </c>
      <c r="J347" s="277" t="s">
        <v>12614</v>
      </c>
      <c r="K347" s="274" t="s">
        <v>14977</v>
      </c>
      <c r="L347" s="315" t="s">
        <v>1305</v>
      </c>
      <c r="M347" s="315" t="s">
        <v>5815</v>
      </c>
      <c r="N347" s="277"/>
      <c r="O347" s="273"/>
      <c r="P347" s="273"/>
      <c r="Q347" s="279"/>
      <c r="R347" s="273" t="s">
        <v>11545</v>
      </c>
      <c r="S347" s="273" t="s">
        <v>8067</v>
      </c>
      <c r="T347" s="277" t="str">
        <f t="shared" ca="1" si="5"/>
        <v>0 tahun, 2 bulan, 12 hari</v>
      </c>
      <c r="U347" s="273">
        <f ca="1">DATEDIF(C347,Summary!$A$1,"d")</f>
        <v>74</v>
      </c>
      <c r="V347" s="273" t="s">
        <v>15890</v>
      </c>
      <c r="W347" s="280" t="str" cm="1">
        <f t="array" aca="1" ref="W347" ca="1">_xlfn.IFS(U347&lt;=X347,X347,U347&lt;=X347*2,X347*2,U347&lt;=X347*3,X347*3,U347&gt;X347*3,"&gt;"&amp;X347*3)</f>
        <v>&gt;21</v>
      </c>
      <c r="X347" s="280" cm="1">
        <f t="array" ref="X347">_xlfn.IFS(M347="Level 1",7,M347="Level 2",14,M347="Level 3","30",M347="Info","Info",M347="Closed","Closed")</f>
        <v>7</v>
      </c>
    </row>
    <row r="348" spans="1:24" s="236" customFormat="1" ht="40.799999999999997" x14ac:dyDescent="0.7">
      <c r="A348" s="273">
        <v>348</v>
      </c>
      <c r="B348" s="274" t="s">
        <v>15022</v>
      </c>
      <c r="C348" s="275">
        <v>46230</v>
      </c>
      <c r="D348" s="275">
        <v>46223</v>
      </c>
      <c r="E348" s="276" t="s">
        <v>39</v>
      </c>
      <c r="F348" s="277" t="s">
        <v>14742</v>
      </c>
      <c r="G348" s="277" t="s">
        <v>15130</v>
      </c>
      <c r="H348" s="276" t="s">
        <v>5508</v>
      </c>
      <c r="I348" s="276" t="s">
        <v>3191</v>
      </c>
      <c r="J348" s="277" t="s">
        <v>1088</v>
      </c>
      <c r="K348" s="274" t="s">
        <v>14977</v>
      </c>
      <c r="L348" s="316" t="s">
        <v>1184</v>
      </c>
      <c r="M348" s="316" t="s">
        <v>1184</v>
      </c>
      <c r="N348" s="277"/>
      <c r="O348" s="273" t="s">
        <v>15487</v>
      </c>
      <c r="P348" s="273" t="s">
        <v>15487</v>
      </c>
      <c r="Q348" s="279"/>
      <c r="R348" s="273" t="s">
        <v>1088</v>
      </c>
      <c r="S348" s="273" t="s">
        <v>14541</v>
      </c>
      <c r="T348" s="277" t="str">
        <f t="shared" ca="1" si="5"/>
        <v>0 tahun, 2 bulan, 12 hari</v>
      </c>
      <c r="U348" s="273">
        <f ca="1">DATEDIF(C348,Summary!$A$1,"d")</f>
        <v>74</v>
      </c>
      <c r="V348" s="273" t="s">
        <v>15891</v>
      </c>
      <c r="W348" s="280" t="str" cm="1">
        <f t="array" aca="1" ref="W348" ca="1">_xlfn.IFS(U348&lt;=X348,X348,U348&lt;=X348*2,X348*2,U348&lt;=X348*3,X348*3,U348&gt;X348*3,"&gt;"&amp;X348*3)</f>
        <v>Closed</v>
      </c>
      <c r="X348" s="280" t="str" cm="1">
        <f t="array" ref="X348">_xlfn.IFS(M348="Level 1",7,M348="Level 2",14,M348="Level 3","30",M348="Info","Info",M348="Closed","Closed")</f>
        <v>Closed</v>
      </c>
    </row>
    <row r="349" spans="1:24" s="236" customFormat="1" ht="142.80000000000001" x14ac:dyDescent="0.7">
      <c r="A349" s="273">
        <v>349</v>
      </c>
      <c r="B349" s="274" t="s">
        <v>15023</v>
      </c>
      <c r="C349" s="275">
        <v>46230</v>
      </c>
      <c r="D349" s="275">
        <v>46220</v>
      </c>
      <c r="E349" s="276" t="s">
        <v>39</v>
      </c>
      <c r="F349" s="277" t="s">
        <v>15107</v>
      </c>
      <c r="G349" s="277" t="s">
        <v>15434</v>
      </c>
      <c r="H349" s="276" t="s">
        <v>5508</v>
      </c>
      <c r="I349" s="276" t="s">
        <v>3191</v>
      </c>
      <c r="J349" s="277" t="s">
        <v>1088</v>
      </c>
      <c r="K349" s="274" t="s">
        <v>14977</v>
      </c>
      <c r="L349" s="316" t="s">
        <v>1184</v>
      </c>
      <c r="M349" s="316" t="s">
        <v>1184</v>
      </c>
      <c r="N349" s="277"/>
      <c r="O349" s="273" t="s">
        <v>15487</v>
      </c>
      <c r="P349" s="273" t="s">
        <v>15487</v>
      </c>
      <c r="Q349" s="279"/>
      <c r="R349" s="273" t="s">
        <v>1088</v>
      </c>
      <c r="S349" s="273" t="s">
        <v>14541</v>
      </c>
      <c r="T349" s="277" t="str">
        <f t="shared" ca="1" si="5"/>
        <v>0 tahun, 2 bulan, 12 hari</v>
      </c>
      <c r="U349" s="273">
        <f ca="1">DATEDIF(C349,Summary!$A$1,"d")</f>
        <v>74</v>
      </c>
      <c r="V349" s="273" t="s">
        <v>15892</v>
      </c>
      <c r="W349" s="280" t="str" cm="1">
        <f t="array" aca="1" ref="W349" ca="1">_xlfn.IFS(U349&lt;=X349,X349,U349&lt;=X349*2,X349*2,U349&lt;=X349*3,X349*3,U349&gt;X349*3,"&gt;"&amp;X349*3)</f>
        <v>Closed</v>
      </c>
      <c r="X349" s="280" t="str" cm="1">
        <f t="array" ref="X349">_xlfn.IFS(M349="Level 1",7,M349="Level 2",14,M349="Level 3","30",M349="Info","Info",M349="Closed","Closed")</f>
        <v>Closed</v>
      </c>
    </row>
    <row r="350" spans="1:24" s="236" customFormat="1" ht="61.2" x14ac:dyDescent="0.7">
      <c r="A350" s="273">
        <v>350</v>
      </c>
      <c r="B350" s="274" t="s">
        <v>15024</v>
      </c>
      <c r="C350" s="275">
        <v>46230</v>
      </c>
      <c r="D350" s="275">
        <v>46220</v>
      </c>
      <c r="E350" s="276" t="s">
        <v>39</v>
      </c>
      <c r="F350" s="277" t="s">
        <v>15108</v>
      </c>
      <c r="G350" s="277" t="s">
        <v>15109</v>
      </c>
      <c r="H350" s="276" t="s">
        <v>5508</v>
      </c>
      <c r="I350" s="276" t="s">
        <v>3200</v>
      </c>
      <c r="J350" s="277" t="s">
        <v>13323</v>
      </c>
      <c r="K350" s="274" t="s">
        <v>14977</v>
      </c>
      <c r="L350" s="316" t="s">
        <v>1184</v>
      </c>
      <c r="M350" s="316" t="s">
        <v>1184</v>
      </c>
      <c r="N350" s="277"/>
      <c r="O350" s="273" t="s">
        <v>15485</v>
      </c>
      <c r="P350" s="273" t="s">
        <v>15485</v>
      </c>
      <c r="Q350" s="279"/>
      <c r="R350" s="273" t="s">
        <v>10661</v>
      </c>
      <c r="S350" s="273" t="s">
        <v>10891</v>
      </c>
      <c r="T350" s="277" t="str">
        <f t="shared" ca="1" si="5"/>
        <v>0 tahun, 2 bulan, 12 hari</v>
      </c>
      <c r="U350" s="273">
        <f ca="1">DATEDIF(C350,Summary!$A$1,"d")</f>
        <v>74</v>
      </c>
      <c r="V350" s="273" t="s">
        <v>15893</v>
      </c>
      <c r="W350" s="280" t="str" cm="1">
        <f t="array" aca="1" ref="W350" ca="1">_xlfn.IFS(U350&lt;=X350,X350,U350&lt;=X350*2,X350*2,U350&lt;=X350*3,X350*3,U350&gt;X350*3,"&gt;"&amp;X350*3)</f>
        <v>Closed</v>
      </c>
      <c r="X350" s="280" t="str" cm="1">
        <f t="array" ref="X350">_xlfn.IFS(M350="Level 1",7,M350="Level 2",14,M350="Level 3","30",M350="Info","Info",M350="Closed","Closed")</f>
        <v>Closed</v>
      </c>
    </row>
    <row r="351" spans="1:24" s="236" customFormat="1" ht="102" x14ac:dyDescent="0.7">
      <c r="A351" s="273">
        <v>351</v>
      </c>
      <c r="B351" s="274" t="s">
        <v>15025</v>
      </c>
      <c r="C351" s="275">
        <v>46230</v>
      </c>
      <c r="D351" s="275">
        <v>46223</v>
      </c>
      <c r="E351" s="276" t="s">
        <v>39</v>
      </c>
      <c r="F351" s="277" t="s">
        <v>15110</v>
      </c>
      <c r="G351" s="277" t="s">
        <v>15111</v>
      </c>
      <c r="H351" s="276" t="s">
        <v>5508</v>
      </c>
      <c r="I351" s="276" t="s">
        <v>5989</v>
      </c>
      <c r="J351" s="277" t="s">
        <v>9844</v>
      </c>
      <c r="K351" s="274" t="s">
        <v>14977</v>
      </c>
      <c r="L351" s="316" t="s">
        <v>1184</v>
      </c>
      <c r="M351" s="316" t="s">
        <v>1184</v>
      </c>
      <c r="N351" s="277"/>
      <c r="O351" s="273" t="s">
        <v>16737</v>
      </c>
      <c r="P351" s="273"/>
      <c r="Q351" s="279"/>
      <c r="R351" s="273" t="s">
        <v>15435</v>
      </c>
      <c r="S351" s="273" t="s">
        <v>15436</v>
      </c>
      <c r="T351" s="277" t="str">
        <f t="shared" ca="1" si="5"/>
        <v>0 tahun, 2 bulan, 12 hari</v>
      </c>
      <c r="U351" s="273">
        <f ca="1">DATEDIF(C351,Summary!$A$1,"d")</f>
        <v>74</v>
      </c>
      <c r="V351" s="273" t="s">
        <v>15894</v>
      </c>
      <c r="W351" s="280" t="str" cm="1">
        <f t="array" aca="1" ref="W351" ca="1">_xlfn.IFS(U351&lt;=X351,X351,U351&lt;=X351*2,X351*2,U351&lt;=X351*3,X351*3,U351&gt;X351*3,"&gt;"&amp;X351*3)</f>
        <v>Closed</v>
      </c>
      <c r="X351" s="280" t="str" cm="1">
        <f t="array" ref="X351">_xlfn.IFS(M351="Level 1",7,M351="Level 2",14,M351="Level 3","30",M351="Info","Info",M351="Closed","Closed")</f>
        <v>Closed</v>
      </c>
    </row>
    <row r="352" spans="1:24" s="236" customFormat="1" ht="102" x14ac:dyDescent="0.7">
      <c r="A352" s="273">
        <v>352</v>
      </c>
      <c r="B352" s="274" t="s">
        <v>15026</v>
      </c>
      <c r="C352" s="275">
        <v>46230</v>
      </c>
      <c r="D352" s="275">
        <v>46219</v>
      </c>
      <c r="E352" s="276" t="s">
        <v>39</v>
      </c>
      <c r="F352" s="277" t="s">
        <v>15112</v>
      </c>
      <c r="G352" s="277" t="s">
        <v>15113</v>
      </c>
      <c r="H352" s="276" t="s">
        <v>5508</v>
      </c>
      <c r="I352" s="276" t="s">
        <v>3191</v>
      </c>
      <c r="J352" s="277" t="s">
        <v>12614</v>
      </c>
      <c r="K352" s="274" t="s">
        <v>14977</v>
      </c>
      <c r="L352" s="316" t="s">
        <v>1184</v>
      </c>
      <c r="M352" s="316" t="s">
        <v>1184</v>
      </c>
      <c r="N352" s="277"/>
      <c r="O352" s="273" t="s">
        <v>13930</v>
      </c>
      <c r="P352" s="273" t="s">
        <v>13930</v>
      </c>
      <c r="Q352" s="279"/>
      <c r="R352" s="273" t="s">
        <v>10515</v>
      </c>
      <c r="S352" s="273" t="s">
        <v>6866</v>
      </c>
      <c r="T352" s="277" t="str">
        <f t="shared" ca="1" si="5"/>
        <v>0 tahun, 2 bulan, 12 hari</v>
      </c>
      <c r="U352" s="273">
        <f ca="1">DATEDIF(C352,Summary!$A$1,"d")</f>
        <v>74</v>
      </c>
      <c r="V352" s="273" t="s">
        <v>15895</v>
      </c>
      <c r="W352" s="280" t="str" cm="1">
        <f t="array" aca="1" ref="W352" ca="1">_xlfn.IFS(U352&lt;=X352,X352,U352&lt;=X352*2,X352*2,U352&lt;=X352*3,X352*3,U352&gt;X352*3,"&gt;"&amp;X352*3)</f>
        <v>Closed</v>
      </c>
      <c r="X352" s="280" t="str" cm="1">
        <f t="array" ref="X352">_xlfn.IFS(M352="Level 1",7,M352="Level 2",14,M352="Level 3","30",M352="Info","Info",M352="Closed","Closed")</f>
        <v>Closed</v>
      </c>
    </row>
    <row r="353" spans="1:24" s="236" customFormat="1" ht="81.599999999999994" x14ac:dyDescent="0.7">
      <c r="A353" s="273">
        <v>353</v>
      </c>
      <c r="B353" s="274" t="s">
        <v>15027</v>
      </c>
      <c r="C353" s="275">
        <v>46230</v>
      </c>
      <c r="D353" s="275">
        <v>46227</v>
      </c>
      <c r="E353" s="276" t="s">
        <v>39</v>
      </c>
      <c r="F353" s="277" t="s">
        <v>15114</v>
      </c>
      <c r="G353" s="277" t="s">
        <v>15115</v>
      </c>
      <c r="H353" s="276" t="s">
        <v>1079</v>
      </c>
      <c r="I353" s="276" t="s">
        <v>7876</v>
      </c>
      <c r="J353" s="277" t="s">
        <v>1088</v>
      </c>
      <c r="K353" s="274" t="s">
        <v>14977</v>
      </c>
      <c r="L353" s="316" t="s">
        <v>1184</v>
      </c>
      <c r="M353" s="316" t="s">
        <v>1184</v>
      </c>
      <c r="N353" s="277"/>
      <c r="O353" s="273" t="s">
        <v>17085</v>
      </c>
      <c r="P353" s="273" t="s">
        <v>17085</v>
      </c>
      <c r="Q353" s="279"/>
      <c r="R353" s="273" t="s">
        <v>1088</v>
      </c>
      <c r="S353" s="273" t="s">
        <v>1089</v>
      </c>
      <c r="T353" s="277" t="str">
        <f t="shared" ca="1" si="5"/>
        <v>0 tahun, 2 bulan, 12 hari</v>
      </c>
      <c r="U353" s="273">
        <f ca="1">DATEDIF(C353,Summary!$A$1,"d")</f>
        <v>74</v>
      </c>
      <c r="V353" s="273" t="s">
        <v>15896</v>
      </c>
      <c r="W353" s="280" t="str" cm="1">
        <f t="array" aca="1" ref="W353" ca="1">_xlfn.IFS(U353&lt;=X353,X353,U353&lt;=X353*2,X353*2,U353&lt;=X353*3,X353*3,U353&gt;X353*3,"&gt;"&amp;X353*3)</f>
        <v>Closed</v>
      </c>
      <c r="X353" s="280" t="str" cm="1">
        <f t="array" ref="X353">_xlfn.IFS(M353="Level 1",7,M353="Level 2",14,M353="Level 3","30",M353="Info","Info",M353="Closed","Closed")</f>
        <v>Closed</v>
      </c>
    </row>
    <row r="354" spans="1:24" s="236" customFormat="1" ht="81.599999999999994" x14ac:dyDescent="0.7">
      <c r="A354" s="273">
        <v>354</v>
      </c>
      <c r="B354" s="274" t="s">
        <v>15028</v>
      </c>
      <c r="C354" s="275">
        <v>46231</v>
      </c>
      <c r="D354" s="275">
        <v>46211</v>
      </c>
      <c r="E354" s="276" t="s">
        <v>39</v>
      </c>
      <c r="F354" s="277" t="s">
        <v>12478</v>
      </c>
      <c r="G354" s="277" t="s">
        <v>15117</v>
      </c>
      <c r="H354" s="276" t="s">
        <v>5508</v>
      </c>
      <c r="I354" s="276" t="s">
        <v>5989</v>
      </c>
      <c r="J354" s="277" t="s">
        <v>12852</v>
      </c>
      <c r="K354" s="274" t="s">
        <v>14977</v>
      </c>
      <c r="L354" s="315" t="s">
        <v>1305</v>
      </c>
      <c r="M354" s="315" t="s">
        <v>5815</v>
      </c>
      <c r="N354" s="277"/>
      <c r="O354" s="273"/>
      <c r="P354" s="273"/>
      <c r="Q354" s="279"/>
      <c r="R354" s="273" t="s">
        <v>13705</v>
      </c>
      <c r="S354" s="273" t="s">
        <v>15161</v>
      </c>
      <c r="T354" s="277" t="str">
        <f t="shared" ca="1" si="5"/>
        <v>0 tahun, 2 bulan, 11 hari</v>
      </c>
      <c r="U354" s="273">
        <f ca="1">DATEDIF(C354,Summary!$A$1,"d")</f>
        <v>73</v>
      </c>
      <c r="V354" s="273" t="s">
        <v>15897</v>
      </c>
      <c r="W354" s="280" t="str" cm="1">
        <f t="array" aca="1" ref="W354" ca="1">_xlfn.IFS(U354&lt;=X354,X354,U354&lt;=X354*2,X354*2,U354&lt;=X354*3,X354*3,U354&gt;X354*3,"&gt;"&amp;X354*3)</f>
        <v>&gt;21</v>
      </c>
      <c r="X354" s="280" cm="1">
        <f t="array" ref="X354">_xlfn.IFS(M354="Level 1",7,M354="Level 2",14,M354="Level 3","30",M354="Info","Info",M354="Closed","Closed")</f>
        <v>7</v>
      </c>
    </row>
    <row r="355" spans="1:24" s="236" customFormat="1" ht="40.799999999999997" x14ac:dyDescent="0.7">
      <c r="A355" s="273">
        <v>355</v>
      </c>
      <c r="B355" s="274" t="s">
        <v>15029</v>
      </c>
      <c r="C355" s="275">
        <v>46231</v>
      </c>
      <c r="D355" s="275">
        <v>46224</v>
      </c>
      <c r="E355" s="276" t="s">
        <v>39</v>
      </c>
      <c r="F355" s="277" t="s">
        <v>15131</v>
      </c>
      <c r="G355" s="277" t="s">
        <v>15118</v>
      </c>
      <c r="H355" s="276" t="s">
        <v>1079</v>
      </c>
      <c r="I355" s="276" t="s">
        <v>7876</v>
      </c>
      <c r="J355" s="277" t="s">
        <v>1088</v>
      </c>
      <c r="K355" s="274" t="s">
        <v>14977</v>
      </c>
      <c r="L355" s="316" t="s">
        <v>1184</v>
      </c>
      <c r="M355" s="316" t="s">
        <v>1184</v>
      </c>
      <c r="N355" s="277"/>
      <c r="O355" s="273" t="s">
        <v>15451</v>
      </c>
      <c r="P355" s="273" t="s">
        <v>15451</v>
      </c>
      <c r="Q355" s="279"/>
      <c r="R355" s="273" t="s">
        <v>1088</v>
      </c>
      <c r="S355" s="273" t="s">
        <v>1089</v>
      </c>
      <c r="T355" s="277" t="str">
        <f t="shared" ca="1" si="5"/>
        <v>0 tahun, 2 bulan, 11 hari</v>
      </c>
      <c r="U355" s="273">
        <f ca="1">DATEDIF(C355,Summary!$A$1,"d")</f>
        <v>73</v>
      </c>
      <c r="V355" s="273" t="s">
        <v>15898</v>
      </c>
      <c r="W355" s="280" t="str" cm="1">
        <f t="array" aca="1" ref="W355" ca="1">_xlfn.IFS(U355&lt;=X355,X355,U355&lt;=X355*2,X355*2,U355&lt;=X355*3,X355*3,U355&gt;X355*3,"&gt;"&amp;X355*3)</f>
        <v>Closed</v>
      </c>
      <c r="X355" s="280" t="str" cm="1">
        <f t="array" ref="X355">_xlfn.IFS(M355="Level 1",7,M355="Level 2",14,M355="Level 3","30",M355="Info","Info",M355="Closed","Closed")</f>
        <v>Closed</v>
      </c>
    </row>
    <row r="356" spans="1:24" s="236" customFormat="1" ht="61.2" x14ac:dyDescent="0.7">
      <c r="A356" s="273">
        <v>356</v>
      </c>
      <c r="B356" s="274" t="s">
        <v>15030</v>
      </c>
      <c r="C356" s="275">
        <v>46231</v>
      </c>
      <c r="D356" s="275">
        <v>46225</v>
      </c>
      <c r="E356" s="276" t="s">
        <v>39</v>
      </c>
      <c r="F356" s="277" t="s">
        <v>14742</v>
      </c>
      <c r="G356" s="277" t="s">
        <v>15119</v>
      </c>
      <c r="H356" s="276" t="s">
        <v>5508</v>
      </c>
      <c r="I356" s="276" t="s">
        <v>3191</v>
      </c>
      <c r="J356" s="277" t="s">
        <v>1088</v>
      </c>
      <c r="K356" s="274" t="s">
        <v>14977</v>
      </c>
      <c r="L356" s="316" t="s">
        <v>1184</v>
      </c>
      <c r="M356" s="316" t="s">
        <v>1184</v>
      </c>
      <c r="N356" s="277"/>
      <c r="O356" s="273" t="s">
        <v>15487</v>
      </c>
      <c r="P356" s="273" t="s">
        <v>15487</v>
      </c>
      <c r="Q356" s="279"/>
      <c r="R356" s="273" t="s">
        <v>1088</v>
      </c>
      <c r="S356" s="273" t="s">
        <v>14541</v>
      </c>
      <c r="T356" s="277" t="str">
        <f t="shared" ca="1" si="5"/>
        <v>0 tahun, 2 bulan, 11 hari</v>
      </c>
      <c r="U356" s="273">
        <f ca="1">DATEDIF(C356,Summary!$A$1,"d")</f>
        <v>73</v>
      </c>
      <c r="V356" s="273" t="s">
        <v>15899</v>
      </c>
      <c r="W356" s="280" t="str" cm="1">
        <f t="array" aca="1" ref="W356" ca="1">_xlfn.IFS(U356&lt;=X356,X356,U356&lt;=X356*2,X356*2,U356&lt;=X356*3,X356*3,U356&gt;X356*3,"&gt;"&amp;X356*3)</f>
        <v>Closed</v>
      </c>
      <c r="X356" s="280" t="str" cm="1">
        <f t="array" ref="X356">_xlfn.IFS(M356="Level 1",7,M356="Level 2",14,M356="Level 3","30",M356="Info","Info",M356="Closed","Closed")</f>
        <v>Closed</v>
      </c>
    </row>
    <row r="357" spans="1:24" s="236" customFormat="1" ht="122.4" x14ac:dyDescent="0.7">
      <c r="A357" s="273">
        <v>357</v>
      </c>
      <c r="B357" s="274" t="s">
        <v>15031</v>
      </c>
      <c r="C357" s="275">
        <v>46231</v>
      </c>
      <c r="D357" s="275">
        <v>46226</v>
      </c>
      <c r="E357" s="276" t="s">
        <v>39</v>
      </c>
      <c r="F357" s="277" t="s">
        <v>14386</v>
      </c>
      <c r="G357" s="277" t="s">
        <v>15120</v>
      </c>
      <c r="H357" s="276" t="s">
        <v>5508</v>
      </c>
      <c r="I357" s="276" t="s">
        <v>7640</v>
      </c>
      <c r="J357" s="277" t="s">
        <v>1088</v>
      </c>
      <c r="K357" s="274" t="s">
        <v>14977</v>
      </c>
      <c r="L357" s="316" t="s">
        <v>1184</v>
      </c>
      <c r="M357" s="316" t="s">
        <v>1184</v>
      </c>
      <c r="N357" s="277"/>
      <c r="O357" s="273" t="s">
        <v>15486</v>
      </c>
      <c r="P357" s="273" t="s">
        <v>15486</v>
      </c>
      <c r="Q357" s="279"/>
      <c r="R357" s="273" t="s">
        <v>1088</v>
      </c>
      <c r="S357" s="273" t="s">
        <v>14541</v>
      </c>
      <c r="T357" s="277" t="str">
        <f t="shared" ca="1" si="5"/>
        <v>0 tahun, 2 bulan, 11 hari</v>
      </c>
      <c r="U357" s="273">
        <f ca="1">DATEDIF(C357,Summary!$A$1,"d")</f>
        <v>73</v>
      </c>
      <c r="V357" s="273" t="s">
        <v>15900</v>
      </c>
      <c r="W357" s="280" t="str" cm="1">
        <f t="array" aca="1" ref="W357" ca="1">_xlfn.IFS(U357&lt;=X357,X357,U357&lt;=X357*2,X357*2,U357&lt;=X357*3,X357*3,U357&gt;X357*3,"&gt;"&amp;X357*3)</f>
        <v>Closed</v>
      </c>
      <c r="X357" s="280" t="str" cm="1">
        <f t="array" ref="X357">_xlfn.IFS(M357="Level 1",7,M357="Level 2",14,M357="Level 3","30",M357="Info","Info",M357="Closed","Closed")</f>
        <v>Closed</v>
      </c>
    </row>
    <row r="358" spans="1:24" s="236" customFormat="1" ht="61.2" x14ac:dyDescent="0.7">
      <c r="A358" s="273">
        <v>358</v>
      </c>
      <c r="B358" s="274" t="s">
        <v>15032</v>
      </c>
      <c r="C358" s="275">
        <v>46231</v>
      </c>
      <c r="D358" s="275">
        <v>46225</v>
      </c>
      <c r="E358" s="276" t="s">
        <v>39</v>
      </c>
      <c r="F358" s="277" t="s">
        <v>14742</v>
      </c>
      <c r="G358" s="277" t="s">
        <v>15121</v>
      </c>
      <c r="H358" s="276" t="s">
        <v>5508</v>
      </c>
      <c r="I358" s="276" t="s">
        <v>3191</v>
      </c>
      <c r="J358" s="277" t="s">
        <v>1088</v>
      </c>
      <c r="K358" s="274" t="s">
        <v>14977</v>
      </c>
      <c r="L358" s="316" t="s">
        <v>1184</v>
      </c>
      <c r="M358" s="316" t="s">
        <v>1184</v>
      </c>
      <c r="N358" s="277"/>
      <c r="O358" s="273" t="s">
        <v>15487</v>
      </c>
      <c r="P358" s="273" t="s">
        <v>15487</v>
      </c>
      <c r="Q358" s="279"/>
      <c r="R358" s="273" t="s">
        <v>1088</v>
      </c>
      <c r="S358" s="273" t="s">
        <v>14541</v>
      </c>
      <c r="T358" s="277" t="str">
        <f t="shared" ca="1" si="5"/>
        <v>0 tahun, 2 bulan, 11 hari</v>
      </c>
      <c r="U358" s="273">
        <f ca="1">DATEDIF(C358,Summary!$A$1,"d")</f>
        <v>73</v>
      </c>
      <c r="V358" s="273" t="s">
        <v>15901</v>
      </c>
      <c r="W358" s="280" t="str" cm="1">
        <f t="array" aca="1" ref="W358" ca="1">_xlfn.IFS(U358&lt;=X358,X358,U358&lt;=X358*2,X358*2,U358&lt;=X358*3,X358*3,U358&gt;X358*3,"&gt;"&amp;X358*3)</f>
        <v>Closed</v>
      </c>
      <c r="X358" s="280" t="str" cm="1">
        <f t="array" ref="X358">_xlfn.IFS(M358="Level 1",7,M358="Level 2",14,M358="Level 3","30",M358="Info","Info",M358="Closed","Closed")</f>
        <v>Closed</v>
      </c>
    </row>
    <row r="359" spans="1:24" s="236" customFormat="1" ht="81.599999999999994" x14ac:dyDescent="0.7">
      <c r="A359" s="273">
        <v>359</v>
      </c>
      <c r="B359" s="274" t="s">
        <v>15033</v>
      </c>
      <c r="C359" s="275">
        <v>46231</v>
      </c>
      <c r="D359" s="275">
        <v>46226</v>
      </c>
      <c r="E359" s="276" t="s">
        <v>39</v>
      </c>
      <c r="F359" s="277" t="s">
        <v>14384</v>
      </c>
      <c r="G359" s="277" t="s">
        <v>15433</v>
      </c>
      <c r="H359" s="276" t="s">
        <v>5508</v>
      </c>
      <c r="I359" s="276" t="s">
        <v>5990</v>
      </c>
      <c r="J359" s="277" t="s">
        <v>1088</v>
      </c>
      <c r="K359" s="274" t="s">
        <v>14977</v>
      </c>
      <c r="L359" s="316" t="s">
        <v>1184</v>
      </c>
      <c r="M359" s="316" t="s">
        <v>1184</v>
      </c>
      <c r="N359" s="277"/>
      <c r="O359" s="273" t="s">
        <v>15460</v>
      </c>
      <c r="P359" s="273" t="s">
        <v>15460</v>
      </c>
      <c r="Q359" s="279"/>
      <c r="R359" s="273" t="s">
        <v>1088</v>
      </c>
      <c r="S359" s="273" t="s">
        <v>14541</v>
      </c>
      <c r="T359" s="277" t="str">
        <f t="shared" ca="1" si="5"/>
        <v>0 tahun, 2 bulan, 11 hari</v>
      </c>
      <c r="U359" s="273">
        <f ca="1">DATEDIF(C359,Summary!$A$1,"d")</f>
        <v>73</v>
      </c>
      <c r="V359" s="273" t="s">
        <v>15902</v>
      </c>
      <c r="W359" s="280" t="str" cm="1">
        <f t="array" aca="1" ref="W359" ca="1">_xlfn.IFS(U359&lt;=X359,X359,U359&lt;=X359*2,X359*2,U359&lt;=X359*3,X359*3,U359&gt;X359*3,"&gt;"&amp;X359*3)</f>
        <v>Closed</v>
      </c>
      <c r="X359" s="280" t="str" cm="1">
        <f t="array" ref="X359">_xlfn.IFS(M359="Level 1",7,M359="Level 2",14,M359="Level 3","30",M359="Info","Info",M359="Closed","Closed")</f>
        <v>Closed</v>
      </c>
    </row>
    <row r="360" spans="1:24" s="236" customFormat="1" ht="81.599999999999994" x14ac:dyDescent="0.7">
      <c r="A360" s="273">
        <v>360</v>
      </c>
      <c r="B360" s="274" t="s">
        <v>15034</v>
      </c>
      <c r="C360" s="275">
        <v>46231</v>
      </c>
      <c r="D360" s="275">
        <v>46231</v>
      </c>
      <c r="E360" s="276" t="s">
        <v>39</v>
      </c>
      <c r="F360" s="277" t="s">
        <v>15122</v>
      </c>
      <c r="G360" s="277" t="s">
        <v>15432</v>
      </c>
      <c r="H360" s="276" t="s">
        <v>5508</v>
      </c>
      <c r="I360" s="276" t="s">
        <v>7640</v>
      </c>
      <c r="J360" s="277" t="s">
        <v>12614</v>
      </c>
      <c r="K360" s="274" t="s">
        <v>14978</v>
      </c>
      <c r="L360" s="312" t="s">
        <v>1308</v>
      </c>
      <c r="M360" s="312" t="s">
        <v>1308</v>
      </c>
      <c r="N360" s="277"/>
      <c r="O360" s="273"/>
      <c r="P360" s="273" t="s">
        <v>15205</v>
      </c>
      <c r="Q360" s="279"/>
      <c r="R360" s="273" t="s">
        <v>11545</v>
      </c>
      <c r="S360" s="273" t="s">
        <v>8067</v>
      </c>
      <c r="T360" s="277" t="str">
        <f t="shared" ca="1" si="5"/>
        <v>0 tahun, 2 bulan, 11 hari</v>
      </c>
      <c r="U360" s="273">
        <f ca="1">DATEDIF(C360,Summary!$A$1,"d")</f>
        <v>73</v>
      </c>
      <c r="V360" s="273" t="s">
        <v>15903</v>
      </c>
      <c r="W360" s="280" t="str" cm="1">
        <f t="array" aca="1" ref="W360" ca="1">_xlfn.IFS(U360&lt;=X360,X360,U360&lt;=X360*2,X360*2,U360&lt;=X360*3,X360*3,U360&gt;X360*3,"&gt;"&amp;X360*3)</f>
        <v>Info</v>
      </c>
      <c r="X360" s="280" t="str" cm="1">
        <f t="array" ref="X360">_xlfn.IFS(M360="Level 1",7,M360="Level 2",14,M360="Level 3","30",M360="Info","Info",M360="Closed","Closed")</f>
        <v>Info</v>
      </c>
    </row>
    <row r="361" spans="1:24" s="236" customFormat="1" ht="81.599999999999994" x14ac:dyDescent="0.7">
      <c r="A361" s="273">
        <v>361</v>
      </c>
      <c r="B361" s="274" t="s">
        <v>15659</v>
      </c>
      <c r="C361" s="275">
        <v>46233</v>
      </c>
      <c r="D361" s="275">
        <v>46231</v>
      </c>
      <c r="E361" s="276" t="s">
        <v>10388</v>
      </c>
      <c r="F361" s="277" t="s">
        <v>15709</v>
      </c>
      <c r="G361" s="277" t="s">
        <v>15710</v>
      </c>
      <c r="H361" s="276" t="s">
        <v>5508</v>
      </c>
      <c r="I361" s="276" t="s">
        <v>3191</v>
      </c>
      <c r="J361" s="277" t="s">
        <v>12614</v>
      </c>
      <c r="K361" s="274"/>
      <c r="L361" s="312" t="s">
        <v>1308</v>
      </c>
      <c r="M361" s="312" t="s">
        <v>1308</v>
      </c>
      <c r="N361" s="277"/>
      <c r="O361" s="273"/>
      <c r="P361" s="273" t="s">
        <v>15199</v>
      </c>
      <c r="Q361" s="279"/>
      <c r="R361" s="273" t="s">
        <v>11545</v>
      </c>
      <c r="S361" s="273" t="s">
        <v>11722</v>
      </c>
      <c r="T361" s="277" t="str">
        <f t="shared" ca="1" si="5"/>
        <v>0 tahun, 2 bulan, 9 hari</v>
      </c>
      <c r="U361" s="273">
        <f ca="1">DATEDIF(C361,Summary!$A$1,"d")</f>
        <v>71</v>
      </c>
      <c r="V361" s="273" t="s">
        <v>15904</v>
      </c>
      <c r="W361" s="280" t="str" cm="1">
        <f t="array" aca="1" ref="W361" ca="1">_xlfn.IFS(U361&lt;=X361,X361,U361&lt;=X361*2,X361*2,U361&lt;=X361*3,X361*3,U361&gt;X361*3,"&gt;"&amp;X361*3)</f>
        <v>Info</v>
      </c>
      <c r="X361" s="280" t="str" cm="1">
        <f t="array" ref="X361">_xlfn.IFS(M361="Level 1",7,M361="Level 2",14,M361="Level 3","30",M361="Info","Info",M361="Closed","Closed")</f>
        <v>Info</v>
      </c>
    </row>
    <row r="362" spans="1:24" s="236" customFormat="1" ht="61.2" x14ac:dyDescent="0.7">
      <c r="A362" s="273">
        <v>362</v>
      </c>
      <c r="B362" s="274" t="s">
        <v>15660</v>
      </c>
      <c r="C362" s="275">
        <v>46233</v>
      </c>
      <c r="D362" s="275">
        <v>46233</v>
      </c>
      <c r="E362" s="276" t="s">
        <v>10388</v>
      </c>
      <c r="F362" s="277" t="s">
        <v>15711</v>
      </c>
      <c r="G362" s="277" t="s">
        <v>15712</v>
      </c>
      <c r="H362" s="276" t="s">
        <v>5508</v>
      </c>
      <c r="I362" s="276" t="s">
        <v>5989</v>
      </c>
      <c r="J362" s="277" t="s">
        <v>9844</v>
      </c>
      <c r="K362" s="274"/>
      <c r="L362" s="312" t="s">
        <v>1308</v>
      </c>
      <c r="M362" s="312" t="s">
        <v>1308</v>
      </c>
      <c r="N362" s="277"/>
      <c r="O362" s="273"/>
      <c r="P362" s="273"/>
      <c r="Q362" s="279"/>
      <c r="R362" s="273" t="s">
        <v>10720</v>
      </c>
      <c r="S362" s="273" t="s">
        <v>1071</v>
      </c>
      <c r="T362" s="277" t="str">
        <f t="shared" ca="1" si="5"/>
        <v>0 tahun, 2 bulan, 9 hari</v>
      </c>
      <c r="U362" s="273">
        <f ca="1">DATEDIF(C362,Summary!$A$1,"d")</f>
        <v>71</v>
      </c>
      <c r="V362" s="273" t="s">
        <v>15905</v>
      </c>
      <c r="W362" s="280" t="str" cm="1">
        <f t="array" aca="1" ref="W362" ca="1">_xlfn.IFS(U362&lt;=X362,X362,U362&lt;=X362*2,X362*2,U362&lt;=X362*3,X362*3,U362&gt;X362*3,"&gt;"&amp;X362*3)</f>
        <v>Info</v>
      </c>
      <c r="X362" s="280" t="str" cm="1">
        <f t="array" ref="X362">_xlfn.IFS(M362="Level 1",7,M362="Level 2",14,M362="Level 3","30",M362="Info","Info",M362="Closed","Closed")</f>
        <v>Info</v>
      </c>
    </row>
    <row r="363" spans="1:24" s="236" customFormat="1" ht="61.2" x14ac:dyDescent="0.7">
      <c r="A363" s="273">
        <v>363</v>
      </c>
      <c r="B363" s="274" t="s">
        <v>15661</v>
      </c>
      <c r="C363" s="275">
        <v>46233</v>
      </c>
      <c r="D363" s="275">
        <v>46232</v>
      </c>
      <c r="E363" s="276" t="s">
        <v>39</v>
      </c>
      <c r="F363" s="277" t="s">
        <v>15713</v>
      </c>
      <c r="G363" s="277" t="s">
        <v>15714</v>
      </c>
      <c r="H363" s="276" t="s">
        <v>5985</v>
      </c>
      <c r="I363" s="276" t="str">
        <f>H363</f>
        <v>Corporate</v>
      </c>
      <c r="J363" s="277" t="s">
        <v>1088</v>
      </c>
      <c r="K363" s="274"/>
      <c r="L363" s="316" t="s">
        <v>1184</v>
      </c>
      <c r="M363" s="316" t="s">
        <v>1184</v>
      </c>
      <c r="N363" s="277"/>
      <c r="O363" s="273" t="s">
        <v>15975</v>
      </c>
      <c r="P363" s="273" t="s">
        <v>15975</v>
      </c>
      <c r="Q363" s="279"/>
      <c r="R363" s="273" t="s">
        <v>1088</v>
      </c>
      <c r="S363" s="273" t="s">
        <v>1089</v>
      </c>
      <c r="T363" s="277" t="str">
        <f t="shared" ca="1" si="5"/>
        <v>0 tahun, 2 bulan, 9 hari</v>
      </c>
      <c r="U363" s="273">
        <f ca="1">DATEDIF(C363,Summary!$A$1,"d")</f>
        <v>71</v>
      </c>
      <c r="V363" s="273" t="s">
        <v>15906</v>
      </c>
      <c r="W363" s="280" t="str" cm="1">
        <f t="array" aca="1" ref="W363" ca="1">_xlfn.IFS(U363&lt;=X363,X363,U363&lt;=X363*2,X363*2,U363&lt;=X363*3,X363*3,U363&gt;X363*3,"&gt;"&amp;X363*3)</f>
        <v>Closed</v>
      </c>
      <c r="X363" s="280" t="str" cm="1">
        <f t="array" ref="X363">_xlfn.IFS(M363="Level 1",7,M363="Level 2",14,M363="Level 3","30",M363="Info","Info",M363="Closed","Closed")</f>
        <v>Closed</v>
      </c>
    </row>
    <row r="364" spans="1:24" s="236" customFormat="1" ht="61.2" x14ac:dyDescent="0.7">
      <c r="A364" s="273">
        <v>364</v>
      </c>
      <c r="B364" s="274" t="s">
        <v>15662</v>
      </c>
      <c r="C364" s="275">
        <v>46234</v>
      </c>
      <c r="D364" s="275">
        <v>46231</v>
      </c>
      <c r="E364" s="276" t="s">
        <v>39</v>
      </c>
      <c r="F364" s="277" t="s">
        <v>15715</v>
      </c>
      <c r="G364" s="277" t="s">
        <v>15716</v>
      </c>
      <c r="H364" s="276" t="s">
        <v>5508</v>
      </c>
      <c r="I364" s="276" t="s">
        <v>3200</v>
      </c>
      <c r="J364" s="277" t="s">
        <v>13323</v>
      </c>
      <c r="K364" s="274"/>
      <c r="L364" s="316" t="s">
        <v>1184</v>
      </c>
      <c r="M364" s="316" t="s">
        <v>1184</v>
      </c>
      <c r="N364" s="277"/>
      <c r="O364" s="273" t="s">
        <v>16112</v>
      </c>
      <c r="P364" s="273"/>
      <c r="Q364" s="279"/>
      <c r="R364" s="273" t="s">
        <v>10661</v>
      </c>
      <c r="S364" s="273" t="s">
        <v>15552</v>
      </c>
      <c r="T364" s="277" t="str">
        <f t="shared" ca="1" si="5"/>
        <v>0 tahun, 2 bulan, 8 hari</v>
      </c>
      <c r="U364" s="273">
        <f ca="1">DATEDIF(C364,Summary!$A$1,"d")</f>
        <v>70</v>
      </c>
      <c r="V364" s="273" t="s">
        <v>15907</v>
      </c>
      <c r="W364" s="280" t="str" cm="1">
        <f t="array" aca="1" ref="W364" ca="1">_xlfn.IFS(U364&lt;=X364,X364,U364&lt;=X364*2,X364*2,U364&lt;=X364*3,X364*3,U364&gt;X364*3,"&gt;"&amp;X364*3)</f>
        <v>Closed</v>
      </c>
      <c r="X364" s="280" t="str" cm="1">
        <f t="array" ref="X364">_xlfn.IFS(M364="Level 1",7,M364="Level 2",14,M364="Level 3","30",M364="Info","Info",M364="Closed","Closed")</f>
        <v>Closed</v>
      </c>
    </row>
    <row r="365" spans="1:24" s="236" customFormat="1" ht="61.2" x14ac:dyDescent="0.7">
      <c r="A365" s="273">
        <v>365</v>
      </c>
      <c r="B365" s="274" t="s">
        <v>15663</v>
      </c>
      <c r="C365" s="275">
        <v>46234</v>
      </c>
      <c r="D365" s="275">
        <v>46224</v>
      </c>
      <c r="E365" s="276" t="s">
        <v>39</v>
      </c>
      <c r="F365" s="277" t="s">
        <v>15717</v>
      </c>
      <c r="G365" s="277" t="s">
        <v>15718</v>
      </c>
      <c r="H365" s="276" t="s">
        <v>1079</v>
      </c>
      <c r="I365" s="276" t="s">
        <v>7397</v>
      </c>
      <c r="J365" s="277" t="s">
        <v>12608</v>
      </c>
      <c r="K365" s="274"/>
      <c r="L365" s="312" t="s">
        <v>1308</v>
      </c>
      <c r="M365" s="312" t="s">
        <v>1308</v>
      </c>
      <c r="N365" s="277"/>
      <c r="O365" s="273"/>
      <c r="P365" s="273" t="s">
        <v>14189</v>
      </c>
      <c r="Q365" s="279"/>
      <c r="R365" s="273" t="s">
        <v>1079</v>
      </c>
      <c r="S365" s="273" t="s">
        <v>7416</v>
      </c>
      <c r="T365" s="277" t="str">
        <f t="shared" ca="1" si="5"/>
        <v>0 tahun, 2 bulan, 8 hari</v>
      </c>
      <c r="U365" s="273">
        <f ca="1">DATEDIF(C365,Summary!$A$1,"d")</f>
        <v>70</v>
      </c>
      <c r="V365" s="273" t="s">
        <v>15908</v>
      </c>
      <c r="W365" s="280" t="str" cm="1">
        <f t="array" aca="1" ref="W365" ca="1">_xlfn.IFS(U365&lt;=X365,X365,U365&lt;=X365*2,X365*2,U365&lt;=X365*3,X365*3,U365&gt;X365*3,"&gt;"&amp;X365*3)</f>
        <v>Info</v>
      </c>
      <c r="X365" s="280" t="str" cm="1">
        <f t="array" ref="X365">_xlfn.IFS(M365="Level 1",7,M365="Level 2",14,M365="Level 3","30",M365="Info","Info",M365="Closed","Closed")</f>
        <v>Info</v>
      </c>
    </row>
    <row r="366" spans="1:24" s="236" customFormat="1" ht="102" x14ac:dyDescent="0.7">
      <c r="A366" s="273">
        <v>366</v>
      </c>
      <c r="B366" s="274" t="s">
        <v>15664</v>
      </c>
      <c r="C366" s="275">
        <v>46237</v>
      </c>
      <c r="D366" s="275">
        <v>46230</v>
      </c>
      <c r="E366" s="276" t="s">
        <v>39</v>
      </c>
      <c r="F366" s="277" t="s">
        <v>15789</v>
      </c>
      <c r="G366" s="277" t="s">
        <v>15719</v>
      </c>
      <c r="H366" s="276" t="s">
        <v>5508</v>
      </c>
      <c r="I366" s="276" t="s">
        <v>5990</v>
      </c>
      <c r="J366" s="277" t="s">
        <v>1088</v>
      </c>
      <c r="K366" s="274"/>
      <c r="L366" s="316" t="s">
        <v>1184</v>
      </c>
      <c r="M366" s="316" t="s">
        <v>1184</v>
      </c>
      <c r="N366" s="277"/>
      <c r="O366" s="273" t="s">
        <v>15517</v>
      </c>
      <c r="P366" s="273" t="s">
        <v>15517</v>
      </c>
      <c r="Q366" s="279"/>
      <c r="R366" s="273" t="s">
        <v>1088</v>
      </c>
      <c r="S366" s="273" t="s">
        <v>14541</v>
      </c>
      <c r="T366" s="277" t="str">
        <f t="shared" ca="1" si="5"/>
        <v>0 tahun, 2 bulan, 6 hari</v>
      </c>
      <c r="U366" s="273">
        <f ca="1">DATEDIF(C366,Summary!$A$1,"d")</f>
        <v>67</v>
      </c>
      <c r="V366" s="273" t="s">
        <v>15909</v>
      </c>
      <c r="W366" s="280" t="str" cm="1">
        <f t="array" aca="1" ref="W366" ca="1">_xlfn.IFS(U366&lt;=X366,X366,U366&lt;=X366*2,X366*2,U366&lt;=X366*3,X366*3,U366&gt;X366*3,"&gt;"&amp;X366*3)</f>
        <v>Closed</v>
      </c>
      <c r="X366" s="280" t="str" cm="1">
        <f t="array" ref="X366">_xlfn.IFS(M366="Level 1",7,M366="Level 2",14,M366="Level 3","30",M366="Info","Info",M366="Closed","Closed")</f>
        <v>Closed</v>
      </c>
    </row>
    <row r="367" spans="1:24" s="236" customFormat="1" ht="81.599999999999994" x14ac:dyDescent="0.7">
      <c r="A367" s="273">
        <v>367</v>
      </c>
      <c r="B367" s="274" t="s">
        <v>15665</v>
      </c>
      <c r="C367" s="275">
        <v>46237</v>
      </c>
      <c r="D367" s="275">
        <v>46227</v>
      </c>
      <c r="E367" s="276" t="s">
        <v>39</v>
      </c>
      <c r="F367" s="277" t="s">
        <v>15720</v>
      </c>
      <c r="G367" s="277" t="s">
        <v>15721</v>
      </c>
      <c r="H367" s="276" t="s">
        <v>5985</v>
      </c>
      <c r="I367" s="276" t="str">
        <f>H367</f>
        <v>Corporate</v>
      </c>
      <c r="J367" s="277" t="s">
        <v>12601</v>
      </c>
      <c r="K367" s="274"/>
      <c r="L367" s="312" t="s">
        <v>1308</v>
      </c>
      <c r="M367" s="312" t="s">
        <v>1308</v>
      </c>
      <c r="N367" s="277"/>
      <c r="O367" s="273"/>
      <c r="P367" s="273"/>
      <c r="Q367" s="279"/>
      <c r="R367" s="273" t="s">
        <v>1080</v>
      </c>
      <c r="S367" s="273" t="s">
        <v>9788</v>
      </c>
      <c r="T367" s="277" t="str">
        <f t="shared" ca="1" si="5"/>
        <v>0 tahun, 2 bulan, 6 hari</v>
      </c>
      <c r="U367" s="273">
        <f ca="1">DATEDIF(C367,Summary!$A$1,"d")</f>
        <v>67</v>
      </c>
      <c r="V367" s="273" t="s">
        <v>15910</v>
      </c>
      <c r="W367" s="280" t="str" cm="1">
        <f t="array" aca="1" ref="W367" ca="1">_xlfn.IFS(U367&lt;=X367,X367,U367&lt;=X367*2,X367*2,U367&lt;=X367*3,X367*3,U367&gt;X367*3,"&gt;"&amp;X367*3)</f>
        <v>Info</v>
      </c>
      <c r="X367" s="280" t="str" cm="1">
        <f t="array" ref="X367">_xlfn.IFS(M367="Level 1",7,M367="Level 2",14,M367="Level 3","30",M367="Info","Info",M367="Closed","Closed")</f>
        <v>Info</v>
      </c>
    </row>
    <row r="368" spans="1:24" s="236" customFormat="1" ht="122.4" x14ac:dyDescent="0.7">
      <c r="A368" s="273">
        <v>368</v>
      </c>
      <c r="B368" s="274" t="s">
        <v>15666</v>
      </c>
      <c r="C368" s="275">
        <v>46237</v>
      </c>
      <c r="D368" s="275">
        <v>46230</v>
      </c>
      <c r="E368" s="276" t="s">
        <v>39</v>
      </c>
      <c r="F368" s="277" t="s">
        <v>14386</v>
      </c>
      <c r="G368" s="277" t="s">
        <v>15845</v>
      </c>
      <c r="H368" s="276" t="s">
        <v>5508</v>
      </c>
      <c r="I368" s="276" t="s">
        <v>7640</v>
      </c>
      <c r="J368" s="277" t="s">
        <v>1088</v>
      </c>
      <c r="K368" s="274"/>
      <c r="L368" s="316" t="s">
        <v>1184</v>
      </c>
      <c r="M368" s="316" t="s">
        <v>1184</v>
      </c>
      <c r="N368" s="277"/>
      <c r="O368" s="273" t="s">
        <v>15520</v>
      </c>
      <c r="P368" s="273" t="s">
        <v>15520</v>
      </c>
      <c r="Q368" s="279"/>
      <c r="R368" s="273" t="s">
        <v>1088</v>
      </c>
      <c r="S368" s="273" t="s">
        <v>14541</v>
      </c>
      <c r="T368" s="277" t="str">
        <f t="shared" ref="T368:T410" ca="1" si="6">DATEDIF(C368,$Z$1,"Y")&amp;" tahun, "&amp;DATEDIF(C368,$Z$1,"YM")&amp;" bulan, "&amp;DATEDIF(C368,$Z$1,"MD")&amp;" hari"</f>
        <v>0 tahun, 2 bulan, 6 hari</v>
      </c>
      <c r="U368" s="273">
        <f ca="1">DATEDIF(C368,Summary!$A$1,"d")</f>
        <v>67</v>
      </c>
      <c r="V368" s="273" t="s">
        <v>15911</v>
      </c>
      <c r="W368" s="280" t="str" cm="1">
        <f t="array" aca="1" ref="W368" ca="1">_xlfn.IFS(U368&lt;=X368,X368,U368&lt;=X368*2,X368*2,U368&lt;=X368*3,X368*3,U368&gt;X368*3,"&gt;"&amp;X368*3)</f>
        <v>Closed</v>
      </c>
      <c r="X368" s="280" t="str" cm="1">
        <f t="array" ref="X368">_xlfn.IFS(M368="Level 1",7,M368="Level 2",14,M368="Level 3","30",M368="Info","Info",M368="Closed","Closed")</f>
        <v>Closed</v>
      </c>
    </row>
    <row r="369" spans="1:24" s="236" customFormat="1" ht="81.599999999999994" x14ac:dyDescent="0.7">
      <c r="A369" s="273">
        <v>369</v>
      </c>
      <c r="B369" s="274" t="s">
        <v>15667</v>
      </c>
      <c r="C369" s="275">
        <v>46237</v>
      </c>
      <c r="D369" s="275">
        <v>46230</v>
      </c>
      <c r="E369" s="276" t="s">
        <v>39</v>
      </c>
      <c r="F369" s="277" t="s">
        <v>15722</v>
      </c>
      <c r="G369" s="277" t="s">
        <v>15723</v>
      </c>
      <c r="H369" s="276" t="s">
        <v>5508</v>
      </c>
      <c r="I369" s="276" t="s">
        <v>5990</v>
      </c>
      <c r="J369" s="277" t="s">
        <v>1088</v>
      </c>
      <c r="K369" s="274"/>
      <c r="L369" s="316" t="s">
        <v>1184</v>
      </c>
      <c r="M369" s="316" t="s">
        <v>1184</v>
      </c>
      <c r="N369" s="277"/>
      <c r="O369" s="273" t="s">
        <v>15517</v>
      </c>
      <c r="P369" s="273" t="s">
        <v>15517</v>
      </c>
      <c r="Q369" s="279"/>
      <c r="R369" s="273" t="s">
        <v>1088</v>
      </c>
      <c r="S369" s="273" t="s">
        <v>14541</v>
      </c>
      <c r="T369" s="277" t="str">
        <f t="shared" ca="1" si="6"/>
        <v>0 tahun, 2 bulan, 6 hari</v>
      </c>
      <c r="U369" s="273">
        <f ca="1">DATEDIF(C369,Summary!$A$1,"d")</f>
        <v>67</v>
      </c>
      <c r="V369" s="273" t="s">
        <v>15912</v>
      </c>
      <c r="W369" s="280" t="str" cm="1">
        <f t="array" aca="1" ref="W369" ca="1">_xlfn.IFS(U369&lt;=X369,X369,U369&lt;=X369*2,X369*2,U369&lt;=X369*3,X369*3,U369&gt;X369*3,"&gt;"&amp;X369*3)</f>
        <v>Closed</v>
      </c>
      <c r="X369" s="280" t="str" cm="1">
        <f t="array" ref="X369">_xlfn.IFS(M369="Level 1",7,M369="Level 2",14,M369="Level 3","30",M369="Info","Info",M369="Closed","Closed")</f>
        <v>Closed</v>
      </c>
    </row>
    <row r="370" spans="1:24" s="236" customFormat="1" ht="40.799999999999997" x14ac:dyDescent="0.7">
      <c r="A370" s="273">
        <v>370</v>
      </c>
      <c r="B370" s="274" t="s">
        <v>15668</v>
      </c>
      <c r="C370" s="275">
        <v>46237</v>
      </c>
      <c r="D370" s="275">
        <v>46230</v>
      </c>
      <c r="E370" s="276" t="s">
        <v>39</v>
      </c>
      <c r="F370" s="277" t="s">
        <v>15724</v>
      </c>
      <c r="G370" s="277" t="s">
        <v>15725</v>
      </c>
      <c r="H370" s="276" t="s">
        <v>5508</v>
      </c>
      <c r="I370" s="276" t="s">
        <v>5990</v>
      </c>
      <c r="J370" s="277" t="s">
        <v>1088</v>
      </c>
      <c r="K370" s="274"/>
      <c r="L370" s="316" t="s">
        <v>1184</v>
      </c>
      <c r="M370" s="316" t="s">
        <v>1184</v>
      </c>
      <c r="N370" s="277"/>
      <c r="O370" s="273" t="s">
        <v>15517</v>
      </c>
      <c r="P370" s="273" t="s">
        <v>15517</v>
      </c>
      <c r="Q370" s="279"/>
      <c r="R370" s="273" t="s">
        <v>1088</v>
      </c>
      <c r="S370" s="273" t="s">
        <v>14541</v>
      </c>
      <c r="T370" s="277" t="str">
        <f t="shared" ca="1" si="6"/>
        <v>0 tahun, 2 bulan, 6 hari</v>
      </c>
      <c r="U370" s="273">
        <f ca="1">DATEDIF(C370,Summary!$A$1,"d")</f>
        <v>67</v>
      </c>
      <c r="V370" s="273" t="s">
        <v>15913</v>
      </c>
      <c r="W370" s="280" t="str" cm="1">
        <f t="array" aca="1" ref="W370" ca="1">_xlfn.IFS(U370&lt;=X370,X370,U370&lt;=X370*2,X370*2,U370&lt;=X370*3,X370*3,U370&gt;X370*3,"&gt;"&amp;X370*3)</f>
        <v>Closed</v>
      </c>
      <c r="X370" s="280" t="str" cm="1">
        <f t="array" ref="X370">_xlfn.IFS(M370="Level 1",7,M370="Level 2",14,M370="Level 3","30",M370="Info","Info",M370="Closed","Closed")</f>
        <v>Closed</v>
      </c>
    </row>
    <row r="371" spans="1:24" s="236" customFormat="1" ht="142.80000000000001" x14ac:dyDescent="0.7">
      <c r="A371" s="273">
        <v>371</v>
      </c>
      <c r="B371" s="274" t="s">
        <v>15669</v>
      </c>
      <c r="C371" s="275">
        <v>46237</v>
      </c>
      <c r="D371" s="275">
        <v>46234</v>
      </c>
      <c r="E371" s="276" t="s">
        <v>39</v>
      </c>
      <c r="F371" s="277" t="s">
        <v>14386</v>
      </c>
      <c r="G371" s="277" t="s">
        <v>15966</v>
      </c>
      <c r="H371" s="276" t="s">
        <v>5508</v>
      </c>
      <c r="I371" s="276" t="s">
        <v>7640</v>
      </c>
      <c r="J371" s="277" t="s">
        <v>1088</v>
      </c>
      <c r="K371" s="274"/>
      <c r="L371" s="315" t="s">
        <v>1305</v>
      </c>
      <c r="M371" s="315" t="s">
        <v>5815</v>
      </c>
      <c r="N371" s="277"/>
      <c r="O371" s="273"/>
      <c r="P371" s="273"/>
      <c r="Q371" s="279"/>
      <c r="R371" s="273" t="s">
        <v>1088</v>
      </c>
      <c r="S371" s="273" t="s">
        <v>14541</v>
      </c>
      <c r="T371" s="277" t="str">
        <f t="shared" ca="1" si="6"/>
        <v>0 tahun, 2 bulan, 6 hari</v>
      </c>
      <c r="U371" s="273">
        <f ca="1">DATEDIF(C371,Summary!$A$1,"d")</f>
        <v>67</v>
      </c>
      <c r="V371" s="273" t="s">
        <v>15914</v>
      </c>
      <c r="W371" s="280" t="str" cm="1">
        <f t="array" aca="1" ref="W371" ca="1">_xlfn.IFS(U371&lt;=X371,X371,U371&lt;=X371*2,X371*2,U371&lt;=X371*3,X371*3,U371&gt;X371*3,"&gt;"&amp;X371*3)</f>
        <v>&gt;21</v>
      </c>
      <c r="X371" s="280" cm="1">
        <f t="array" ref="X371">_xlfn.IFS(M371="Level 1",7,M371="Level 2",14,M371="Level 3","30",M371="Info","Info",M371="Closed","Closed")</f>
        <v>7</v>
      </c>
    </row>
    <row r="372" spans="1:24" s="236" customFormat="1" x14ac:dyDescent="0.7">
      <c r="A372" s="273">
        <v>372</v>
      </c>
      <c r="B372" s="274" t="s">
        <v>15670</v>
      </c>
      <c r="C372" s="275">
        <v>46238</v>
      </c>
      <c r="D372" s="275">
        <v>46184</v>
      </c>
      <c r="E372" s="276" t="s">
        <v>39</v>
      </c>
      <c r="F372" s="277" t="s">
        <v>15726</v>
      </c>
      <c r="G372" s="277" t="s">
        <v>15727</v>
      </c>
      <c r="H372" s="276" t="s">
        <v>5508</v>
      </c>
      <c r="I372" s="276" t="s">
        <v>5990</v>
      </c>
      <c r="J372" s="277" t="s">
        <v>9844</v>
      </c>
      <c r="K372" s="274"/>
      <c r="L372" s="316" t="s">
        <v>1184</v>
      </c>
      <c r="M372" s="316" t="s">
        <v>1184</v>
      </c>
      <c r="N372" s="277"/>
      <c r="O372" s="273" t="s">
        <v>15508</v>
      </c>
      <c r="P372" s="273" t="s">
        <v>15508</v>
      </c>
      <c r="Q372" s="279"/>
      <c r="R372" s="273" t="s">
        <v>10720</v>
      </c>
      <c r="S372" s="273" t="s">
        <v>1071</v>
      </c>
      <c r="T372" s="277" t="str">
        <f t="shared" ca="1" si="6"/>
        <v>0 tahun, 2 bulan, 5 hari</v>
      </c>
      <c r="U372" s="273">
        <f ca="1">DATEDIF(C372,Summary!$A$1,"d")</f>
        <v>66</v>
      </c>
      <c r="V372" s="273" t="s">
        <v>15915</v>
      </c>
      <c r="W372" s="280" t="str" cm="1">
        <f t="array" aca="1" ref="W372" ca="1">_xlfn.IFS(U372&lt;=X372,X372,U372&lt;=X372*2,X372*2,U372&lt;=X372*3,X372*3,U372&gt;X372*3,"&gt;"&amp;X372*3)</f>
        <v>Closed</v>
      </c>
      <c r="X372" s="280" t="str" cm="1">
        <f t="array" ref="X372">_xlfn.IFS(M372="Level 1",7,M372="Level 2",14,M372="Level 3","30",M372="Info","Info",M372="Closed","Closed")</f>
        <v>Closed</v>
      </c>
    </row>
    <row r="373" spans="1:24" s="236" customFormat="1" ht="61.2" x14ac:dyDescent="0.7">
      <c r="A373" s="273">
        <v>373</v>
      </c>
      <c r="B373" s="274" t="s">
        <v>15671</v>
      </c>
      <c r="C373" s="275">
        <v>46238</v>
      </c>
      <c r="D373" s="275">
        <v>46175</v>
      </c>
      <c r="E373" s="276" t="s">
        <v>39</v>
      </c>
      <c r="F373" s="277" t="s">
        <v>15728</v>
      </c>
      <c r="G373" s="277" t="s">
        <v>15729</v>
      </c>
      <c r="H373" s="276" t="s">
        <v>5508</v>
      </c>
      <c r="I373" s="276" t="s">
        <v>5989</v>
      </c>
      <c r="J373" s="277" t="s">
        <v>9844</v>
      </c>
      <c r="K373" s="274"/>
      <c r="L373" s="316" t="s">
        <v>1184</v>
      </c>
      <c r="M373" s="316" t="s">
        <v>1184</v>
      </c>
      <c r="N373" s="277"/>
      <c r="O373" s="273" t="s">
        <v>15516</v>
      </c>
      <c r="P373" s="273" t="s">
        <v>15516</v>
      </c>
      <c r="Q373" s="279"/>
      <c r="R373" s="273" t="s">
        <v>10720</v>
      </c>
      <c r="S373" s="273" t="s">
        <v>1071</v>
      </c>
      <c r="T373" s="277" t="str">
        <f t="shared" ca="1" si="6"/>
        <v>0 tahun, 2 bulan, 5 hari</v>
      </c>
      <c r="U373" s="273">
        <f ca="1">DATEDIF(C373,Summary!$A$1,"d")</f>
        <v>66</v>
      </c>
      <c r="V373" s="273" t="s">
        <v>15916</v>
      </c>
      <c r="W373" s="280" t="str" cm="1">
        <f t="array" aca="1" ref="W373" ca="1">_xlfn.IFS(U373&lt;=X373,X373,U373&lt;=X373*2,X373*2,U373&lt;=X373*3,X373*3,U373&gt;X373*3,"&gt;"&amp;X373*3)</f>
        <v>Closed</v>
      </c>
      <c r="X373" s="280" t="str" cm="1">
        <f t="array" ref="X373">_xlfn.IFS(M373="Level 1",7,M373="Level 2",14,M373="Level 3","30",M373="Info","Info",M373="Closed","Closed")</f>
        <v>Closed</v>
      </c>
    </row>
    <row r="374" spans="1:24" s="236" customFormat="1" ht="40.799999999999997" x14ac:dyDescent="0.7">
      <c r="A374" s="273">
        <v>374</v>
      </c>
      <c r="B374" s="274" t="s">
        <v>15672</v>
      </c>
      <c r="C374" s="275">
        <v>46238</v>
      </c>
      <c r="D374" s="275">
        <v>46234</v>
      </c>
      <c r="E374" s="276" t="s">
        <v>39</v>
      </c>
      <c r="F374" s="277" t="s">
        <v>15730</v>
      </c>
      <c r="G374" s="277" t="s">
        <v>15731</v>
      </c>
      <c r="H374" s="276" t="s">
        <v>5508</v>
      </c>
      <c r="I374" s="276" t="s">
        <v>5990</v>
      </c>
      <c r="J374" s="277" t="s">
        <v>1088</v>
      </c>
      <c r="K374" s="274"/>
      <c r="L374" s="316" t="s">
        <v>1184</v>
      </c>
      <c r="M374" s="316" t="s">
        <v>1184</v>
      </c>
      <c r="N374" s="277"/>
      <c r="O374" s="273" t="s">
        <v>15517</v>
      </c>
      <c r="P374" s="273" t="s">
        <v>15517</v>
      </c>
      <c r="Q374" s="279"/>
      <c r="R374" s="273" t="s">
        <v>1088</v>
      </c>
      <c r="S374" s="273" t="s">
        <v>14541</v>
      </c>
      <c r="T374" s="277" t="str">
        <f t="shared" ca="1" si="6"/>
        <v>0 tahun, 2 bulan, 5 hari</v>
      </c>
      <c r="U374" s="273">
        <f ca="1">DATEDIF(C374,Summary!$A$1,"d")</f>
        <v>66</v>
      </c>
      <c r="V374" s="273" t="s">
        <v>15917</v>
      </c>
      <c r="W374" s="280" t="str" cm="1">
        <f t="array" aca="1" ref="W374" ca="1">_xlfn.IFS(U374&lt;=X374,X374,U374&lt;=X374*2,X374*2,U374&lt;=X374*3,X374*3,U374&gt;X374*3,"&gt;"&amp;X374*3)</f>
        <v>Closed</v>
      </c>
      <c r="X374" s="280" t="str" cm="1">
        <f t="array" ref="X374">_xlfn.IFS(M374="Level 1",7,M374="Level 2",14,M374="Level 3","30",M374="Info","Info",M374="Closed","Closed")</f>
        <v>Closed</v>
      </c>
    </row>
    <row r="375" spans="1:24" s="236" customFormat="1" ht="102" x14ac:dyDescent="0.7">
      <c r="A375" s="273">
        <v>375</v>
      </c>
      <c r="B375" s="274" t="s">
        <v>15673</v>
      </c>
      <c r="C375" s="275">
        <v>46238</v>
      </c>
      <c r="D375" s="275">
        <v>46232</v>
      </c>
      <c r="E375" s="276" t="s">
        <v>39</v>
      </c>
      <c r="F375" s="277" t="s">
        <v>15732</v>
      </c>
      <c r="G375" s="277" t="s">
        <v>15733</v>
      </c>
      <c r="H375" s="276" t="s">
        <v>5508</v>
      </c>
      <c r="I375" s="276" t="s">
        <v>5990</v>
      </c>
      <c r="J375" s="277" t="s">
        <v>1088</v>
      </c>
      <c r="K375" s="274"/>
      <c r="L375" s="316" t="s">
        <v>1184</v>
      </c>
      <c r="M375" s="316" t="s">
        <v>1184</v>
      </c>
      <c r="N375" s="277"/>
      <c r="O375" s="273" t="s">
        <v>15517</v>
      </c>
      <c r="P375" s="273" t="s">
        <v>15517</v>
      </c>
      <c r="Q375" s="279"/>
      <c r="R375" s="273" t="s">
        <v>1088</v>
      </c>
      <c r="S375" s="273" t="s">
        <v>14541</v>
      </c>
      <c r="T375" s="277" t="str">
        <f t="shared" ca="1" si="6"/>
        <v>0 tahun, 2 bulan, 5 hari</v>
      </c>
      <c r="U375" s="273">
        <f ca="1">DATEDIF(C375,Summary!$A$1,"d")</f>
        <v>66</v>
      </c>
      <c r="V375" s="273" t="s">
        <v>15918</v>
      </c>
      <c r="W375" s="280" t="str" cm="1">
        <f t="array" aca="1" ref="W375" ca="1">_xlfn.IFS(U375&lt;=X375,X375,U375&lt;=X375*2,X375*2,U375&lt;=X375*3,X375*3,U375&gt;X375*3,"&gt;"&amp;X375*3)</f>
        <v>Closed</v>
      </c>
      <c r="X375" s="280" t="str" cm="1">
        <f t="array" ref="X375">_xlfn.IFS(M375="Level 1",7,M375="Level 2",14,M375="Level 3","30",M375="Info","Info",M375="Closed","Closed")</f>
        <v>Closed</v>
      </c>
    </row>
    <row r="376" spans="1:24" s="236" customFormat="1" ht="61.2" x14ac:dyDescent="0.7">
      <c r="A376" s="273">
        <v>376</v>
      </c>
      <c r="B376" s="274" t="s">
        <v>15674</v>
      </c>
      <c r="C376" s="275">
        <v>46238</v>
      </c>
      <c r="D376" s="275">
        <v>46230</v>
      </c>
      <c r="E376" s="276" t="s">
        <v>39</v>
      </c>
      <c r="F376" s="277" t="s">
        <v>15734</v>
      </c>
      <c r="G376" s="277" t="s">
        <v>15735</v>
      </c>
      <c r="H376" s="276" t="s">
        <v>5508</v>
      </c>
      <c r="I376" s="276" t="s">
        <v>3191</v>
      </c>
      <c r="J376" s="277" t="s">
        <v>1088</v>
      </c>
      <c r="K376" s="274"/>
      <c r="L376" s="316" t="s">
        <v>1184</v>
      </c>
      <c r="M376" s="316" t="s">
        <v>1184</v>
      </c>
      <c r="N376" s="277"/>
      <c r="O376" s="273" t="s">
        <v>15518</v>
      </c>
      <c r="P376" s="273" t="s">
        <v>15518</v>
      </c>
      <c r="Q376" s="279"/>
      <c r="R376" s="273" t="s">
        <v>1088</v>
      </c>
      <c r="S376" s="273" t="s">
        <v>14541</v>
      </c>
      <c r="T376" s="277" t="str">
        <f t="shared" ca="1" si="6"/>
        <v>0 tahun, 2 bulan, 5 hari</v>
      </c>
      <c r="U376" s="273">
        <f ca="1">DATEDIF(C376,Summary!$A$1,"d")</f>
        <v>66</v>
      </c>
      <c r="V376" s="273" t="s">
        <v>15919</v>
      </c>
      <c r="W376" s="280" t="str" cm="1">
        <f t="array" aca="1" ref="W376" ca="1">_xlfn.IFS(U376&lt;=X376,X376,U376&lt;=X376*2,X376*2,U376&lt;=X376*3,X376*3,U376&gt;X376*3,"&gt;"&amp;X376*3)</f>
        <v>Closed</v>
      </c>
      <c r="X376" s="280" t="str" cm="1">
        <f t="array" ref="X376">_xlfn.IFS(M376="Level 1",7,M376="Level 2",14,M376="Level 3","30",M376="Info","Info",M376="Closed","Closed")</f>
        <v>Closed</v>
      </c>
    </row>
    <row r="377" spans="1:24" s="236" customFormat="1" ht="40.799999999999997" x14ac:dyDescent="0.7">
      <c r="A377" s="273">
        <v>377</v>
      </c>
      <c r="B377" s="274" t="s">
        <v>15675</v>
      </c>
      <c r="C377" s="275">
        <v>46238</v>
      </c>
      <c r="D377" s="275">
        <v>46230</v>
      </c>
      <c r="E377" s="276" t="s">
        <v>39</v>
      </c>
      <c r="F377" s="277" t="s">
        <v>15736</v>
      </c>
      <c r="G377" s="277" t="s">
        <v>15737</v>
      </c>
      <c r="H377" s="276" t="s">
        <v>5508</v>
      </c>
      <c r="I377" s="276" t="s">
        <v>3191</v>
      </c>
      <c r="J377" s="277" t="s">
        <v>1088</v>
      </c>
      <c r="K377" s="274"/>
      <c r="L377" s="316" t="s">
        <v>1184</v>
      </c>
      <c r="M377" s="316" t="s">
        <v>1184</v>
      </c>
      <c r="N377" s="277"/>
      <c r="O377" s="273" t="s">
        <v>15518</v>
      </c>
      <c r="P377" s="273" t="s">
        <v>15518</v>
      </c>
      <c r="Q377" s="279"/>
      <c r="R377" s="273" t="s">
        <v>1088</v>
      </c>
      <c r="S377" s="273" t="s">
        <v>14541</v>
      </c>
      <c r="T377" s="277" t="str">
        <f t="shared" ca="1" si="6"/>
        <v>0 tahun, 2 bulan, 5 hari</v>
      </c>
      <c r="U377" s="273">
        <f ca="1">DATEDIF(C377,Summary!$A$1,"d")</f>
        <v>66</v>
      </c>
      <c r="V377" s="273" t="s">
        <v>15920</v>
      </c>
      <c r="W377" s="280" t="str" cm="1">
        <f t="array" aca="1" ref="W377" ca="1">_xlfn.IFS(U377&lt;=X377,X377,U377&lt;=X377*2,X377*2,U377&lt;=X377*3,X377*3,U377&gt;X377*3,"&gt;"&amp;X377*3)</f>
        <v>Closed</v>
      </c>
      <c r="X377" s="280" t="str" cm="1">
        <f t="array" ref="X377">_xlfn.IFS(M377="Level 1",7,M377="Level 2",14,M377="Level 3","30",M377="Info","Info",M377="Closed","Closed")</f>
        <v>Closed</v>
      </c>
    </row>
    <row r="378" spans="1:24" s="236" customFormat="1" ht="81.599999999999994" x14ac:dyDescent="0.7">
      <c r="A378" s="273">
        <v>378</v>
      </c>
      <c r="B378" s="274" t="s">
        <v>15676</v>
      </c>
      <c r="C378" s="275">
        <v>46238</v>
      </c>
      <c r="D378" s="275">
        <v>46225</v>
      </c>
      <c r="E378" s="276" t="s">
        <v>39</v>
      </c>
      <c r="F378" s="277" t="s">
        <v>14742</v>
      </c>
      <c r="G378" s="277" t="s">
        <v>15738</v>
      </c>
      <c r="H378" s="276" t="s">
        <v>5508</v>
      </c>
      <c r="I378" s="276" t="s">
        <v>3191</v>
      </c>
      <c r="J378" s="277" t="s">
        <v>1088</v>
      </c>
      <c r="K378" s="274"/>
      <c r="L378" s="316" t="s">
        <v>1184</v>
      </c>
      <c r="M378" s="316" t="s">
        <v>1184</v>
      </c>
      <c r="N378" s="277"/>
      <c r="O378" s="273" t="s">
        <v>15487</v>
      </c>
      <c r="P378" s="273" t="s">
        <v>15487</v>
      </c>
      <c r="Q378" s="279"/>
      <c r="R378" s="273" t="s">
        <v>1088</v>
      </c>
      <c r="S378" s="273" t="s">
        <v>14541</v>
      </c>
      <c r="T378" s="277" t="str">
        <f t="shared" ca="1" si="6"/>
        <v>0 tahun, 2 bulan, 5 hari</v>
      </c>
      <c r="U378" s="273">
        <f ca="1">DATEDIF(C378,Summary!$A$1,"d")</f>
        <v>66</v>
      </c>
      <c r="V378" s="273" t="s">
        <v>15921</v>
      </c>
      <c r="W378" s="280" t="str" cm="1">
        <f t="array" aca="1" ref="W378" ca="1">_xlfn.IFS(U378&lt;=X378,X378,U378&lt;=X378*2,X378*2,U378&lt;=X378*3,X378*3,U378&gt;X378*3,"&gt;"&amp;X378*3)</f>
        <v>Closed</v>
      </c>
      <c r="X378" s="280" t="str" cm="1">
        <f t="array" ref="X378">_xlfn.IFS(M378="Level 1",7,M378="Level 2",14,M378="Level 3","30",M378="Info","Info",M378="Closed","Closed")</f>
        <v>Closed</v>
      </c>
    </row>
    <row r="379" spans="1:24" s="236" customFormat="1" ht="40.799999999999997" x14ac:dyDescent="0.7">
      <c r="A379" s="273">
        <v>379</v>
      </c>
      <c r="B379" s="274" t="s">
        <v>15677</v>
      </c>
      <c r="C379" s="275">
        <v>46238</v>
      </c>
      <c r="D379" s="275">
        <v>46227</v>
      </c>
      <c r="E379" s="276" t="s">
        <v>39</v>
      </c>
      <c r="F379" s="277" t="s">
        <v>15958</v>
      </c>
      <c r="G379" s="277" t="s">
        <v>15739</v>
      </c>
      <c r="H379" s="276" t="s">
        <v>5508</v>
      </c>
      <c r="I379" s="276" t="s">
        <v>5990</v>
      </c>
      <c r="J379" s="277" t="s">
        <v>1088</v>
      </c>
      <c r="K379" s="274"/>
      <c r="L379" s="316" t="s">
        <v>1184</v>
      </c>
      <c r="M379" s="316" t="s">
        <v>1184</v>
      </c>
      <c r="N379" s="277"/>
      <c r="O379" s="273" t="s">
        <v>15517</v>
      </c>
      <c r="P379" s="273" t="s">
        <v>15517</v>
      </c>
      <c r="Q379" s="279"/>
      <c r="R379" s="273" t="s">
        <v>1088</v>
      </c>
      <c r="S379" s="273" t="s">
        <v>14541</v>
      </c>
      <c r="T379" s="277" t="str">
        <f t="shared" ca="1" si="6"/>
        <v>0 tahun, 2 bulan, 5 hari</v>
      </c>
      <c r="U379" s="273">
        <f ca="1">DATEDIF(C379,Summary!$A$1,"d")</f>
        <v>66</v>
      </c>
      <c r="V379" s="273" t="s">
        <v>15922</v>
      </c>
      <c r="W379" s="280" t="str" cm="1">
        <f t="array" aca="1" ref="W379" ca="1">_xlfn.IFS(U379&lt;=X379,X379,U379&lt;=X379*2,X379*2,U379&lt;=X379*3,X379*3,U379&gt;X379*3,"&gt;"&amp;X379*3)</f>
        <v>Closed</v>
      </c>
      <c r="X379" s="280" t="str" cm="1">
        <f t="array" ref="X379">_xlfn.IFS(M379="Level 1",7,M379="Level 2",14,M379="Level 3","30",M379="Info","Info",M379="Closed","Closed")</f>
        <v>Closed</v>
      </c>
    </row>
    <row r="380" spans="1:24" s="236" customFormat="1" ht="81.599999999999994" x14ac:dyDescent="0.7">
      <c r="A380" s="273">
        <v>380</v>
      </c>
      <c r="B380" s="274" t="s">
        <v>15678</v>
      </c>
      <c r="C380" s="275">
        <v>46238</v>
      </c>
      <c r="D380" s="275">
        <v>46224</v>
      </c>
      <c r="E380" s="276" t="s">
        <v>39</v>
      </c>
      <c r="F380" s="277" t="s">
        <v>15740</v>
      </c>
      <c r="G380" s="277" t="s">
        <v>15741</v>
      </c>
      <c r="H380" s="276" t="s">
        <v>5508</v>
      </c>
      <c r="I380" s="276" t="s">
        <v>5990</v>
      </c>
      <c r="J380" s="277" t="s">
        <v>1088</v>
      </c>
      <c r="K380" s="274"/>
      <c r="L380" s="316" t="s">
        <v>1184</v>
      </c>
      <c r="M380" s="316" t="s">
        <v>1184</v>
      </c>
      <c r="N380" s="277"/>
      <c r="O380" s="273" t="s">
        <v>15517</v>
      </c>
      <c r="P380" s="273" t="s">
        <v>15517</v>
      </c>
      <c r="Q380" s="279"/>
      <c r="R380" s="273" t="s">
        <v>1088</v>
      </c>
      <c r="S380" s="273" t="s">
        <v>14541</v>
      </c>
      <c r="T380" s="277" t="str">
        <f t="shared" ca="1" si="6"/>
        <v>0 tahun, 2 bulan, 5 hari</v>
      </c>
      <c r="U380" s="273">
        <f ca="1">DATEDIF(C380,Summary!$A$1,"d")</f>
        <v>66</v>
      </c>
      <c r="V380" s="273" t="s">
        <v>15923</v>
      </c>
      <c r="W380" s="280" t="str" cm="1">
        <f t="array" aca="1" ref="W380" ca="1">_xlfn.IFS(U380&lt;=X380,X380,U380&lt;=X380*2,X380*2,U380&lt;=X380*3,X380*3,U380&gt;X380*3,"&gt;"&amp;X380*3)</f>
        <v>Closed</v>
      </c>
      <c r="X380" s="280" t="str" cm="1">
        <f t="array" ref="X380">_xlfn.IFS(M380="Level 1",7,M380="Level 2",14,M380="Level 3","30",M380="Info","Info",M380="Closed","Closed")</f>
        <v>Closed</v>
      </c>
    </row>
    <row r="381" spans="1:24" s="236" customFormat="1" ht="61.2" x14ac:dyDescent="0.7">
      <c r="A381" s="273">
        <v>381</v>
      </c>
      <c r="B381" s="274" t="s">
        <v>15679</v>
      </c>
      <c r="C381" s="275">
        <v>46238</v>
      </c>
      <c r="D381" s="275">
        <v>46237</v>
      </c>
      <c r="E381" s="276" t="s">
        <v>39</v>
      </c>
      <c r="F381" s="277" t="s">
        <v>15742</v>
      </c>
      <c r="G381" s="277" t="s">
        <v>15743</v>
      </c>
      <c r="H381" s="276" t="s">
        <v>5508</v>
      </c>
      <c r="I381" s="276" t="s">
        <v>3191</v>
      </c>
      <c r="J381" s="277" t="s">
        <v>3188</v>
      </c>
      <c r="K381" s="274"/>
      <c r="L381" s="315" t="s">
        <v>1305</v>
      </c>
      <c r="M381" s="315" t="s">
        <v>5815</v>
      </c>
      <c r="N381" s="277"/>
      <c r="O381" s="273"/>
      <c r="P381" s="273"/>
      <c r="Q381" s="279"/>
      <c r="R381" s="273" t="s">
        <v>1170</v>
      </c>
      <c r="S381" s="273" t="s">
        <v>13443</v>
      </c>
      <c r="T381" s="277" t="str">
        <f t="shared" ca="1" si="6"/>
        <v>0 tahun, 2 bulan, 5 hari</v>
      </c>
      <c r="U381" s="273">
        <f ca="1">DATEDIF(C381,Summary!$A$1,"d")</f>
        <v>66</v>
      </c>
      <c r="V381" s="273" t="s">
        <v>15924</v>
      </c>
      <c r="W381" s="280" t="str" cm="1">
        <f t="array" aca="1" ref="W381" ca="1">_xlfn.IFS(U381&lt;=X381,X381,U381&lt;=X381*2,X381*2,U381&lt;=X381*3,X381*3,U381&gt;X381*3,"&gt;"&amp;X381*3)</f>
        <v>&gt;21</v>
      </c>
      <c r="X381" s="280" cm="1">
        <f t="array" ref="X381">_xlfn.IFS(M381="Level 1",7,M381="Level 2",14,M381="Level 3","30",M381="Info","Info",M381="Closed","Closed")</f>
        <v>7</v>
      </c>
    </row>
    <row r="382" spans="1:24" s="236" customFormat="1" ht="40.799999999999997" x14ac:dyDescent="0.7">
      <c r="A382" s="273">
        <v>382</v>
      </c>
      <c r="B382" s="274" t="s">
        <v>15680</v>
      </c>
      <c r="C382" s="275">
        <v>46238</v>
      </c>
      <c r="D382" s="275">
        <v>46234</v>
      </c>
      <c r="E382" s="276" t="s">
        <v>39</v>
      </c>
      <c r="F382" s="277" t="s">
        <v>15744</v>
      </c>
      <c r="G382" s="277" t="s">
        <v>15745</v>
      </c>
      <c r="H382" s="276" t="s">
        <v>5985</v>
      </c>
      <c r="I382" s="276" t="str">
        <f>H382</f>
        <v>Corporate</v>
      </c>
      <c r="J382" s="277" t="s">
        <v>12604</v>
      </c>
      <c r="K382" s="274"/>
      <c r="L382" s="312" t="s">
        <v>1308</v>
      </c>
      <c r="M382" s="312" t="s">
        <v>1308</v>
      </c>
      <c r="N382" s="277"/>
      <c r="O382" s="273"/>
      <c r="P382" s="273"/>
      <c r="Q382" s="279"/>
      <c r="R382" s="273" t="s">
        <v>1088</v>
      </c>
      <c r="S382" s="273" t="s">
        <v>15954</v>
      </c>
      <c r="T382" s="277" t="str">
        <f t="shared" ca="1" si="6"/>
        <v>0 tahun, 2 bulan, 5 hari</v>
      </c>
      <c r="U382" s="273">
        <f ca="1">DATEDIF(C382,Summary!$A$1,"d")</f>
        <v>66</v>
      </c>
      <c r="V382" s="273" t="s">
        <v>15925</v>
      </c>
      <c r="W382" s="280" t="str" cm="1">
        <f t="array" aca="1" ref="W382" ca="1">_xlfn.IFS(U382&lt;=X382,X382,U382&lt;=X382*2,X382*2,U382&lt;=X382*3,X382*3,U382&gt;X382*3,"&gt;"&amp;X382*3)</f>
        <v>Info</v>
      </c>
      <c r="X382" s="280" t="str" cm="1">
        <f t="array" ref="X382">_xlfn.IFS(M382="Level 1",7,M382="Level 2",14,M382="Level 3","30",M382="Info","Info",M382="Closed","Closed")</f>
        <v>Info</v>
      </c>
    </row>
    <row r="383" spans="1:24" s="236" customFormat="1" ht="81.599999999999994" x14ac:dyDescent="0.7">
      <c r="A383" s="273">
        <v>383</v>
      </c>
      <c r="B383" s="274" t="s">
        <v>15681</v>
      </c>
      <c r="C383" s="275">
        <v>46238</v>
      </c>
      <c r="D383" s="275">
        <v>46232</v>
      </c>
      <c r="E383" s="276" t="s">
        <v>39</v>
      </c>
      <c r="F383" s="277" t="s">
        <v>15746</v>
      </c>
      <c r="G383" s="277" t="s">
        <v>15747</v>
      </c>
      <c r="H383" s="276" t="s">
        <v>5508</v>
      </c>
      <c r="I383" s="276" t="s">
        <v>5990</v>
      </c>
      <c r="J383" s="277" t="s">
        <v>12614</v>
      </c>
      <c r="K383" s="274"/>
      <c r="L383" s="315" t="s">
        <v>1305</v>
      </c>
      <c r="M383" s="315" t="s">
        <v>5815</v>
      </c>
      <c r="N383" s="277"/>
      <c r="O383" s="273"/>
      <c r="P383" s="273"/>
      <c r="Q383" s="279"/>
      <c r="R383" s="273" t="s">
        <v>10515</v>
      </c>
      <c r="S383" s="273" t="s">
        <v>13715</v>
      </c>
      <c r="T383" s="277" t="str">
        <f t="shared" ca="1" si="6"/>
        <v>0 tahun, 2 bulan, 5 hari</v>
      </c>
      <c r="U383" s="273">
        <f ca="1">DATEDIF(C383,Summary!$A$1,"d")</f>
        <v>66</v>
      </c>
      <c r="V383" s="273" t="s">
        <v>15926</v>
      </c>
      <c r="W383" s="280" t="str" cm="1">
        <f t="array" aca="1" ref="W383" ca="1">_xlfn.IFS(U383&lt;=X383,X383,U383&lt;=X383*2,X383*2,U383&lt;=X383*3,X383*3,U383&gt;X383*3,"&gt;"&amp;X383*3)</f>
        <v>&gt;21</v>
      </c>
      <c r="X383" s="280" cm="1">
        <f t="array" ref="X383">_xlfn.IFS(M383="Level 1",7,M383="Level 2",14,M383="Level 3","30",M383="Info","Info",M383="Closed","Closed")</f>
        <v>7</v>
      </c>
    </row>
    <row r="384" spans="1:24" s="236" customFormat="1" ht="142.80000000000001" x14ac:dyDescent="0.7">
      <c r="A384" s="273">
        <v>384</v>
      </c>
      <c r="B384" s="274" t="s">
        <v>15682</v>
      </c>
      <c r="C384" s="275">
        <v>46239</v>
      </c>
      <c r="D384" s="275">
        <v>46231</v>
      </c>
      <c r="E384" s="276" t="s">
        <v>39</v>
      </c>
      <c r="F384" s="277" t="s">
        <v>15748</v>
      </c>
      <c r="G384" s="277" t="s">
        <v>15749</v>
      </c>
      <c r="H384" s="276" t="s">
        <v>5508</v>
      </c>
      <c r="I384" s="276" t="s">
        <v>3191</v>
      </c>
      <c r="J384" s="277" t="s">
        <v>12614</v>
      </c>
      <c r="K384" s="274"/>
      <c r="L384" s="315" t="s">
        <v>1305</v>
      </c>
      <c r="M384" s="315" t="s">
        <v>5815</v>
      </c>
      <c r="N384" s="277"/>
      <c r="O384" s="273"/>
      <c r="P384" s="273"/>
      <c r="Q384" s="279"/>
      <c r="R384" s="273" t="s">
        <v>11545</v>
      </c>
      <c r="S384" s="273" t="s">
        <v>11722</v>
      </c>
      <c r="T384" s="277" t="str">
        <f t="shared" ca="1" si="6"/>
        <v>0 tahun, 2 bulan, 4 hari</v>
      </c>
      <c r="U384" s="273">
        <f ca="1">DATEDIF(C384,Summary!$A$1,"d")</f>
        <v>65</v>
      </c>
      <c r="V384" s="273" t="s">
        <v>15927</v>
      </c>
      <c r="W384" s="280" t="str" cm="1">
        <f t="array" aca="1" ref="W384" ca="1">_xlfn.IFS(U384&lt;=X384,X384,U384&lt;=X384*2,X384*2,U384&lt;=X384*3,X384*3,U384&gt;X384*3,"&gt;"&amp;X384*3)</f>
        <v>&gt;21</v>
      </c>
      <c r="X384" s="280" cm="1">
        <f t="array" ref="X384">_xlfn.IFS(M384="Level 1",7,M384="Level 2",14,M384="Level 3","30",M384="Info","Info",M384="Closed","Closed")</f>
        <v>7</v>
      </c>
    </row>
    <row r="385" spans="1:24" s="236" customFormat="1" ht="40.799999999999997" x14ac:dyDescent="0.7">
      <c r="A385" s="273">
        <v>385</v>
      </c>
      <c r="B385" s="274" t="s">
        <v>15683</v>
      </c>
      <c r="C385" s="275">
        <v>46239</v>
      </c>
      <c r="D385" s="275">
        <v>46227</v>
      </c>
      <c r="E385" s="276" t="s">
        <v>39</v>
      </c>
      <c r="F385" s="277" t="s">
        <v>15750</v>
      </c>
      <c r="G385" s="277" t="s">
        <v>15751</v>
      </c>
      <c r="H385" s="276" t="s">
        <v>5508</v>
      </c>
      <c r="I385" s="276" t="s">
        <v>3200</v>
      </c>
      <c r="J385" s="277" t="s">
        <v>1088</v>
      </c>
      <c r="K385" s="274"/>
      <c r="L385" s="316" t="s">
        <v>1184</v>
      </c>
      <c r="M385" s="316" t="s">
        <v>1184</v>
      </c>
      <c r="N385" s="277"/>
      <c r="O385" s="273" t="s">
        <v>15519</v>
      </c>
      <c r="P385" s="273" t="s">
        <v>15519</v>
      </c>
      <c r="Q385" s="279"/>
      <c r="R385" s="273" t="s">
        <v>1088</v>
      </c>
      <c r="S385" s="273" t="s">
        <v>1089</v>
      </c>
      <c r="T385" s="277" t="str">
        <f t="shared" ca="1" si="6"/>
        <v>0 tahun, 2 bulan, 4 hari</v>
      </c>
      <c r="U385" s="273">
        <f ca="1">DATEDIF(C385,Summary!$A$1,"d")</f>
        <v>65</v>
      </c>
      <c r="V385" s="273" t="s">
        <v>15928</v>
      </c>
      <c r="W385" s="280" t="str" cm="1">
        <f t="array" aca="1" ref="W385" ca="1">_xlfn.IFS(U385&lt;=X385,X385,U385&lt;=X385*2,X385*2,U385&lt;=X385*3,X385*3,U385&gt;X385*3,"&gt;"&amp;X385*3)</f>
        <v>Closed</v>
      </c>
      <c r="X385" s="280" t="str" cm="1">
        <f t="array" ref="X385">_xlfn.IFS(M385="Level 1",7,M385="Level 2",14,M385="Level 3","30",M385="Info","Info",M385="Closed","Closed")</f>
        <v>Closed</v>
      </c>
    </row>
    <row r="386" spans="1:24" s="236" customFormat="1" ht="61.2" x14ac:dyDescent="0.7">
      <c r="A386" s="273">
        <v>386</v>
      </c>
      <c r="B386" s="274" t="s">
        <v>15684</v>
      </c>
      <c r="C386" s="275">
        <v>46239</v>
      </c>
      <c r="D386" s="275">
        <v>46226</v>
      </c>
      <c r="E386" s="276" t="s">
        <v>39</v>
      </c>
      <c r="F386" s="277" t="s">
        <v>15752</v>
      </c>
      <c r="G386" s="277" t="s">
        <v>15753</v>
      </c>
      <c r="H386" s="276" t="s">
        <v>1079</v>
      </c>
      <c r="I386" s="276" t="s">
        <v>15790</v>
      </c>
      <c r="J386" s="277" t="s">
        <v>1088</v>
      </c>
      <c r="K386" s="274"/>
      <c r="L386" s="316" t="s">
        <v>1184</v>
      </c>
      <c r="M386" s="316" t="s">
        <v>1184</v>
      </c>
      <c r="N386" s="277"/>
      <c r="O386" s="273" t="s">
        <v>15532</v>
      </c>
      <c r="P386" s="273" t="s">
        <v>15532</v>
      </c>
      <c r="Q386" s="279"/>
      <c r="R386" s="273" t="s">
        <v>15955</v>
      </c>
      <c r="S386" s="273" t="s">
        <v>15956</v>
      </c>
      <c r="T386" s="277" t="str">
        <f t="shared" ca="1" si="6"/>
        <v>0 tahun, 2 bulan, 4 hari</v>
      </c>
      <c r="U386" s="273">
        <f ca="1">DATEDIF(C386,Summary!$A$1,"d")</f>
        <v>65</v>
      </c>
      <c r="V386" s="273" t="s">
        <v>15929</v>
      </c>
      <c r="W386" s="280" t="str" cm="1">
        <f t="array" aca="1" ref="W386" ca="1">_xlfn.IFS(U386&lt;=X386,X386,U386&lt;=X386*2,X386*2,U386&lt;=X386*3,X386*3,U386&gt;X386*3,"&gt;"&amp;X386*3)</f>
        <v>Closed</v>
      </c>
      <c r="X386" s="280" t="str" cm="1">
        <f t="array" ref="X386">_xlfn.IFS(M386="Level 1",7,M386="Level 2",14,M386="Level 3","30",M386="Info","Info",M386="Closed","Closed")</f>
        <v>Closed</v>
      </c>
    </row>
    <row r="387" spans="1:24" s="236" customFormat="1" ht="102" x14ac:dyDescent="0.7">
      <c r="A387" s="273">
        <v>387</v>
      </c>
      <c r="B387" s="274" t="s">
        <v>15685</v>
      </c>
      <c r="C387" s="275">
        <v>46239</v>
      </c>
      <c r="D387" s="275">
        <v>46233</v>
      </c>
      <c r="E387" s="276" t="s">
        <v>39</v>
      </c>
      <c r="F387" s="277" t="s">
        <v>14386</v>
      </c>
      <c r="G387" s="277" t="s">
        <v>15754</v>
      </c>
      <c r="H387" s="276" t="s">
        <v>5508</v>
      </c>
      <c r="I387" s="276" t="s">
        <v>7640</v>
      </c>
      <c r="J387" s="277" t="s">
        <v>1088</v>
      </c>
      <c r="K387" s="274"/>
      <c r="L387" s="316" t="s">
        <v>1184</v>
      </c>
      <c r="M387" s="316" t="s">
        <v>1184</v>
      </c>
      <c r="N387" s="277"/>
      <c r="O387" s="273" t="s">
        <v>15520</v>
      </c>
      <c r="P387" s="273" t="s">
        <v>15520</v>
      </c>
      <c r="Q387" s="279"/>
      <c r="R387" s="273" t="s">
        <v>1088</v>
      </c>
      <c r="S387" s="273" t="s">
        <v>14541</v>
      </c>
      <c r="T387" s="277" t="str">
        <f t="shared" ca="1" si="6"/>
        <v>0 tahun, 2 bulan, 4 hari</v>
      </c>
      <c r="U387" s="273">
        <f ca="1">DATEDIF(C387,Summary!$A$1,"d")</f>
        <v>65</v>
      </c>
      <c r="V387" s="273" t="s">
        <v>15930</v>
      </c>
      <c r="W387" s="280" t="str" cm="1">
        <f t="array" aca="1" ref="W387" ca="1">_xlfn.IFS(U387&lt;=X387,X387,U387&lt;=X387*2,X387*2,U387&lt;=X387*3,X387*3,U387&gt;X387*3,"&gt;"&amp;X387*3)</f>
        <v>Closed</v>
      </c>
      <c r="X387" s="280" t="str" cm="1">
        <f t="array" ref="X387">_xlfn.IFS(M387="Level 1",7,M387="Level 2",14,M387="Level 3","30",M387="Info","Info",M387="Closed","Closed")</f>
        <v>Closed</v>
      </c>
    </row>
    <row r="388" spans="1:24" s="236" customFormat="1" ht="102" x14ac:dyDescent="0.7">
      <c r="A388" s="273">
        <v>388</v>
      </c>
      <c r="B388" s="274" t="s">
        <v>15686</v>
      </c>
      <c r="C388" s="275">
        <v>46239</v>
      </c>
      <c r="D388" s="275">
        <v>46234</v>
      </c>
      <c r="E388" s="276" t="s">
        <v>39</v>
      </c>
      <c r="F388" s="277" t="s">
        <v>14742</v>
      </c>
      <c r="G388" s="277" t="s">
        <v>15755</v>
      </c>
      <c r="H388" s="276" t="s">
        <v>5508</v>
      </c>
      <c r="I388" s="276" t="s">
        <v>3191</v>
      </c>
      <c r="J388" s="277" t="s">
        <v>1088</v>
      </c>
      <c r="K388" s="274"/>
      <c r="L388" s="316" t="s">
        <v>1184</v>
      </c>
      <c r="M388" s="316" t="s">
        <v>1184</v>
      </c>
      <c r="N388" s="277"/>
      <c r="O388" s="273" t="s">
        <v>15518</v>
      </c>
      <c r="P388" s="273" t="s">
        <v>15518</v>
      </c>
      <c r="Q388" s="279"/>
      <c r="R388" s="273" t="s">
        <v>1088</v>
      </c>
      <c r="S388" s="273" t="s">
        <v>14541</v>
      </c>
      <c r="T388" s="277" t="str">
        <f t="shared" ca="1" si="6"/>
        <v>0 tahun, 2 bulan, 4 hari</v>
      </c>
      <c r="U388" s="273">
        <f ca="1">DATEDIF(C388,Summary!$A$1,"d")</f>
        <v>65</v>
      </c>
      <c r="V388" s="273" t="s">
        <v>15931</v>
      </c>
      <c r="W388" s="280" t="str" cm="1">
        <f t="array" aca="1" ref="W388" ca="1">_xlfn.IFS(U388&lt;=X388,X388,U388&lt;=X388*2,X388*2,U388&lt;=X388*3,X388*3,U388&gt;X388*3,"&gt;"&amp;X388*3)</f>
        <v>Closed</v>
      </c>
      <c r="X388" s="280" t="str" cm="1">
        <f t="array" ref="X388">_xlfn.IFS(M388="Level 1",7,M388="Level 2",14,M388="Level 3","30",M388="Info","Info",M388="Closed","Closed")</f>
        <v>Closed</v>
      </c>
    </row>
    <row r="389" spans="1:24" s="236" customFormat="1" ht="40.799999999999997" x14ac:dyDescent="0.7">
      <c r="A389" s="273">
        <v>389</v>
      </c>
      <c r="B389" s="274" t="s">
        <v>15687</v>
      </c>
      <c r="C389" s="275">
        <v>46239</v>
      </c>
      <c r="D389" s="275">
        <v>46233</v>
      </c>
      <c r="E389" s="276" t="s">
        <v>39</v>
      </c>
      <c r="F389" s="277" t="s">
        <v>14380</v>
      </c>
      <c r="G389" s="277" t="s">
        <v>15756</v>
      </c>
      <c r="H389" s="276" t="s">
        <v>5508</v>
      </c>
      <c r="I389" s="276" t="s">
        <v>3191</v>
      </c>
      <c r="J389" s="277" t="s">
        <v>1088</v>
      </c>
      <c r="K389" s="274"/>
      <c r="L389" s="316" t="s">
        <v>1184</v>
      </c>
      <c r="M389" s="316" t="s">
        <v>1184</v>
      </c>
      <c r="N389" s="277"/>
      <c r="O389" s="273" t="s">
        <v>15518</v>
      </c>
      <c r="P389" s="273" t="s">
        <v>15518</v>
      </c>
      <c r="Q389" s="279"/>
      <c r="R389" s="273" t="s">
        <v>1088</v>
      </c>
      <c r="S389" s="273" t="s">
        <v>14541</v>
      </c>
      <c r="T389" s="277" t="str">
        <f t="shared" ca="1" si="6"/>
        <v>0 tahun, 2 bulan, 4 hari</v>
      </c>
      <c r="U389" s="273">
        <f ca="1">DATEDIF(C389,Summary!$A$1,"d")</f>
        <v>65</v>
      </c>
      <c r="V389" s="273" t="s">
        <v>15932</v>
      </c>
      <c r="W389" s="280" t="str" cm="1">
        <f t="array" aca="1" ref="W389" ca="1">_xlfn.IFS(U389&lt;=X389,X389,U389&lt;=X389*2,X389*2,U389&lt;=X389*3,X389*3,U389&gt;X389*3,"&gt;"&amp;X389*3)</f>
        <v>Closed</v>
      </c>
      <c r="X389" s="280" t="str" cm="1">
        <f t="array" ref="X389">_xlfn.IFS(M389="Level 1",7,M389="Level 2",14,M389="Level 3","30",M389="Info","Info",M389="Closed","Closed")</f>
        <v>Closed</v>
      </c>
    </row>
    <row r="390" spans="1:24" s="236" customFormat="1" ht="102" x14ac:dyDescent="0.7">
      <c r="A390" s="273">
        <v>390</v>
      </c>
      <c r="B390" s="274" t="s">
        <v>15688</v>
      </c>
      <c r="C390" s="275">
        <v>46239</v>
      </c>
      <c r="D390" s="275">
        <v>46234</v>
      </c>
      <c r="E390" s="276" t="s">
        <v>39</v>
      </c>
      <c r="F390" s="277" t="s">
        <v>15757</v>
      </c>
      <c r="G390" s="277" t="s">
        <v>15758</v>
      </c>
      <c r="H390" s="276" t="s">
        <v>5508</v>
      </c>
      <c r="I390" s="276" t="s">
        <v>3191</v>
      </c>
      <c r="J390" s="277" t="s">
        <v>1088</v>
      </c>
      <c r="K390" s="274"/>
      <c r="L390" s="316" t="s">
        <v>1184</v>
      </c>
      <c r="M390" s="316" t="s">
        <v>1184</v>
      </c>
      <c r="N390" s="277"/>
      <c r="O390" s="273" t="s">
        <v>15518</v>
      </c>
      <c r="P390" s="273" t="s">
        <v>15518</v>
      </c>
      <c r="Q390" s="279"/>
      <c r="R390" s="273" t="s">
        <v>1088</v>
      </c>
      <c r="S390" s="273" t="s">
        <v>14541</v>
      </c>
      <c r="T390" s="277" t="str">
        <f t="shared" ca="1" si="6"/>
        <v>0 tahun, 2 bulan, 4 hari</v>
      </c>
      <c r="U390" s="273">
        <f ca="1">DATEDIF(C390,Summary!$A$1,"d")</f>
        <v>65</v>
      </c>
      <c r="V390" s="273" t="s">
        <v>15933</v>
      </c>
      <c r="W390" s="280" t="str" cm="1">
        <f t="array" aca="1" ref="W390" ca="1">_xlfn.IFS(U390&lt;=X390,X390,U390&lt;=X390*2,X390*2,U390&lt;=X390*3,X390*3,U390&gt;X390*3,"&gt;"&amp;X390*3)</f>
        <v>Closed</v>
      </c>
      <c r="X390" s="280" t="str" cm="1">
        <f t="array" ref="X390">_xlfn.IFS(M390="Level 1",7,M390="Level 2",14,M390="Level 3","30",M390="Info","Info",M390="Closed","Closed")</f>
        <v>Closed</v>
      </c>
    </row>
    <row r="391" spans="1:24" s="236" customFormat="1" ht="81.599999999999994" x14ac:dyDescent="0.7">
      <c r="A391" s="273">
        <v>391</v>
      </c>
      <c r="B391" s="274" t="s">
        <v>15689</v>
      </c>
      <c r="C391" s="275">
        <v>46239</v>
      </c>
      <c r="D391" s="275">
        <v>46234</v>
      </c>
      <c r="E391" s="276" t="s">
        <v>39</v>
      </c>
      <c r="F391" s="277" t="s">
        <v>15791</v>
      </c>
      <c r="G391" s="277" t="s">
        <v>15759</v>
      </c>
      <c r="H391" s="276" t="s">
        <v>5508</v>
      </c>
      <c r="I391" s="276" t="s">
        <v>5990</v>
      </c>
      <c r="J391" s="277" t="s">
        <v>1088</v>
      </c>
      <c r="K391" s="274"/>
      <c r="L391" s="316" t="s">
        <v>1184</v>
      </c>
      <c r="M391" s="316" t="s">
        <v>1184</v>
      </c>
      <c r="N391" s="277"/>
      <c r="O391" s="273" t="s">
        <v>15517</v>
      </c>
      <c r="P391" s="273" t="s">
        <v>15517</v>
      </c>
      <c r="Q391" s="279"/>
      <c r="R391" s="273" t="s">
        <v>1088</v>
      </c>
      <c r="S391" s="273" t="s">
        <v>14541</v>
      </c>
      <c r="T391" s="277" t="str">
        <f t="shared" ca="1" si="6"/>
        <v>0 tahun, 2 bulan, 4 hari</v>
      </c>
      <c r="U391" s="273">
        <f ca="1">DATEDIF(C391,Summary!$A$1,"d")</f>
        <v>65</v>
      </c>
      <c r="V391" s="273" t="s">
        <v>15934</v>
      </c>
      <c r="W391" s="280" t="str" cm="1">
        <f t="array" aca="1" ref="W391" ca="1">_xlfn.IFS(U391&lt;=X391,X391,U391&lt;=X391*2,X391*2,U391&lt;=X391*3,X391*3,U391&gt;X391*3,"&gt;"&amp;X391*3)</f>
        <v>Closed</v>
      </c>
      <c r="X391" s="280" t="str" cm="1">
        <f t="array" ref="X391">_xlfn.IFS(M391="Level 1",7,M391="Level 2",14,M391="Level 3","30",M391="Info","Info",M391="Closed","Closed")</f>
        <v>Closed</v>
      </c>
    </row>
    <row r="392" spans="1:24" s="236" customFormat="1" ht="102" x14ac:dyDescent="0.7">
      <c r="A392" s="273">
        <v>392</v>
      </c>
      <c r="B392" s="274" t="s">
        <v>15690</v>
      </c>
      <c r="C392" s="275">
        <v>46239</v>
      </c>
      <c r="D392" s="275">
        <v>46231</v>
      </c>
      <c r="E392" s="276" t="s">
        <v>39</v>
      </c>
      <c r="F392" s="277" t="s">
        <v>15760</v>
      </c>
      <c r="G392" s="277" t="s">
        <v>15761</v>
      </c>
      <c r="H392" s="276" t="s">
        <v>1079</v>
      </c>
      <c r="I392" s="276" t="s">
        <v>3199</v>
      </c>
      <c r="J392" s="277" t="s">
        <v>1088</v>
      </c>
      <c r="K392" s="274"/>
      <c r="L392" s="316" t="s">
        <v>1184</v>
      </c>
      <c r="M392" s="316" t="s">
        <v>1184</v>
      </c>
      <c r="N392" s="277"/>
      <c r="O392" s="273" t="s">
        <v>15512</v>
      </c>
      <c r="P392" s="273" t="s">
        <v>15512</v>
      </c>
      <c r="Q392" s="279"/>
      <c r="R392" s="273" t="s">
        <v>15955</v>
      </c>
      <c r="S392" s="273" t="s">
        <v>15957</v>
      </c>
      <c r="T392" s="277" t="str">
        <f t="shared" ca="1" si="6"/>
        <v>0 tahun, 2 bulan, 4 hari</v>
      </c>
      <c r="U392" s="273">
        <f ca="1">DATEDIF(C392,Summary!$A$1,"d")</f>
        <v>65</v>
      </c>
      <c r="V392" s="273" t="s">
        <v>15935</v>
      </c>
      <c r="W392" s="280" t="str" cm="1">
        <f t="array" aca="1" ref="W392" ca="1">_xlfn.IFS(U392&lt;=X392,X392,U392&lt;=X392*2,X392*2,U392&lt;=X392*3,X392*3,U392&gt;X392*3,"&gt;"&amp;X392*3)</f>
        <v>Closed</v>
      </c>
      <c r="X392" s="280" t="str" cm="1">
        <f t="array" ref="X392">_xlfn.IFS(M392="Level 1",7,M392="Level 2",14,M392="Level 3","30",M392="Info","Info",M392="Closed","Closed")</f>
        <v>Closed</v>
      </c>
    </row>
    <row r="393" spans="1:24" s="236" customFormat="1" ht="81.599999999999994" x14ac:dyDescent="0.7">
      <c r="A393" s="273">
        <v>393</v>
      </c>
      <c r="B393" s="274" t="s">
        <v>15691</v>
      </c>
      <c r="C393" s="275">
        <v>46240</v>
      </c>
      <c r="D393" s="275">
        <v>46240</v>
      </c>
      <c r="E393" s="276" t="s">
        <v>10388</v>
      </c>
      <c r="F393" s="277" t="s">
        <v>15762</v>
      </c>
      <c r="G393" s="277" t="s">
        <v>15763</v>
      </c>
      <c r="H393" s="276" t="s">
        <v>5508</v>
      </c>
      <c r="I393" s="276" t="s">
        <v>7640</v>
      </c>
      <c r="J393" s="277" t="s">
        <v>12614</v>
      </c>
      <c r="K393" s="274"/>
      <c r="L393" s="312" t="s">
        <v>1308</v>
      </c>
      <c r="M393" s="312" t="s">
        <v>1308</v>
      </c>
      <c r="N393" s="277"/>
      <c r="O393" s="273"/>
      <c r="P393" s="273" t="s">
        <v>15480</v>
      </c>
      <c r="Q393" s="279"/>
      <c r="R393" s="273" t="s">
        <v>11545</v>
      </c>
      <c r="S393" s="273" t="s">
        <v>8067</v>
      </c>
      <c r="T393" s="277" t="str">
        <f t="shared" ca="1" si="6"/>
        <v>0 tahun, 2 bulan, 3 hari</v>
      </c>
      <c r="U393" s="273">
        <f ca="1">DATEDIF(C393,Summary!$A$1,"d")</f>
        <v>64</v>
      </c>
      <c r="V393" s="273" t="s">
        <v>15936</v>
      </c>
      <c r="W393" s="280" t="str" cm="1">
        <f t="array" aca="1" ref="W393" ca="1">_xlfn.IFS(U393&lt;=X393,X393,U393&lt;=X393*2,X393*2,U393&lt;=X393*3,X393*3,U393&gt;X393*3,"&gt;"&amp;X393*3)</f>
        <v>Info</v>
      </c>
      <c r="X393" s="280" t="str" cm="1">
        <f t="array" ref="X393">_xlfn.IFS(M393="Level 1",7,M393="Level 2",14,M393="Level 3","30",M393="Info","Info",M393="Closed","Closed")</f>
        <v>Info</v>
      </c>
    </row>
    <row r="394" spans="1:24" s="236" customFormat="1" ht="81.599999999999994" x14ac:dyDescent="0.7">
      <c r="A394" s="273">
        <v>394</v>
      </c>
      <c r="B394" s="274" t="s">
        <v>15692</v>
      </c>
      <c r="C394" s="275">
        <v>46240</v>
      </c>
      <c r="D394" s="275">
        <v>46240</v>
      </c>
      <c r="E394" s="276" t="s">
        <v>10388</v>
      </c>
      <c r="F394" s="277" t="s">
        <v>15764</v>
      </c>
      <c r="G394" s="277" t="s">
        <v>15763</v>
      </c>
      <c r="H394" s="276" t="s">
        <v>5508</v>
      </c>
      <c r="I394" s="276" t="s">
        <v>7640</v>
      </c>
      <c r="J394" s="277" t="s">
        <v>12614</v>
      </c>
      <c r="K394" s="274"/>
      <c r="L394" s="312" t="s">
        <v>1308</v>
      </c>
      <c r="M394" s="312" t="s">
        <v>1308</v>
      </c>
      <c r="N394" s="277"/>
      <c r="O394" s="273"/>
      <c r="P394" s="273" t="s">
        <v>15481</v>
      </c>
      <c r="Q394" s="279"/>
      <c r="R394" s="273" t="s">
        <v>10515</v>
      </c>
      <c r="S394" s="273" t="s">
        <v>13715</v>
      </c>
      <c r="T394" s="277" t="str">
        <f t="shared" ca="1" si="6"/>
        <v>0 tahun, 2 bulan, 3 hari</v>
      </c>
      <c r="U394" s="273">
        <f ca="1">DATEDIF(C394,Summary!$A$1,"d")</f>
        <v>64</v>
      </c>
      <c r="V394" s="273" t="s">
        <v>15937</v>
      </c>
      <c r="W394" s="280" t="str" cm="1">
        <f t="array" aca="1" ref="W394" ca="1">_xlfn.IFS(U394&lt;=X394,X394,U394&lt;=X394*2,X394*2,U394&lt;=X394*3,X394*3,U394&gt;X394*3,"&gt;"&amp;X394*3)</f>
        <v>Info</v>
      </c>
      <c r="X394" s="280" t="str" cm="1">
        <f t="array" ref="X394">_xlfn.IFS(M394="Level 1",7,M394="Level 2",14,M394="Level 3","30",M394="Info","Info",M394="Closed","Closed")</f>
        <v>Info</v>
      </c>
    </row>
    <row r="395" spans="1:24" s="236" customFormat="1" ht="40.799999999999997" x14ac:dyDescent="0.7">
      <c r="A395" s="273">
        <v>395</v>
      </c>
      <c r="B395" s="274" t="s">
        <v>15693</v>
      </c>
      <c r="C395" s="275">
        <v>46244</v>
      </c>
      <c r="D395" s="275">
        <v>46238</v>
      </c>
      <c r="E395" s="276" t="s">
        <v>39</v>
      </c>
      <c r="F395" s="277" t="s">
        <v>15757</v>
      </c>
      <c r="G395" s="277" t="s">
        <v>15765</v>
      </c>
      <c r="H395" s="276" t="s">
        <v>5508</v>
      </c>
      <c r="I395" s="276" t="s">
        <v>3191</v>
      </c>
      <c r="J395" s="277" t="s">
        <v>1088</v>
      </c>
      <c r="K395" s="274"/>
      <c r="L395" s="316" t="s">
        <v>1184</v>
      </c>
      <c r="M395" s="316" t="s">
        <v>1184</v>
      </c>
      <c r="N395" s="277"/>
      <c r="O395" s="273" t="s">
        <v>15795</v>
      </c>
      <c r="P395" s="273" t="s">
        <v>15795</v>
      </c>
      <c r="Q395" s="279"/>
      <c r="R395" s="273" t="s">
        <v>1088</v>
      </c>
      <c r="S395" s="273" t="s">
        <v>14541</v>
      </c>
      <c r="T395" s="277" t="str">
        <f t="shared" ca="1" si="6"/>
        <v>0 tahun, 1 bulan, 29 hari</v>
      </c>
      <c r="U395" s="273">
        <f ca="1">DATEDIF(C395,Summary!$A$1,"d")</f>
        <v>60</v>
      </c>
      <c r="V395" s="273" t="s">
        <v>15938</v>
      </c>
      <c r="W395" s="280" t="str" cm="1">
        <f t="array" aca="1" ref="W395" ca="1">_xlfn.IFS(U395&lt;=X395,X395,U395&lt;=X395*2,X395*2,U395&lt;=X395*3,X395*3,U395&gt;X395*3,"&gt;"&amp;X395*3)</f>
        <v>Closed</v>
      </c>
      <c r="X395" s="280" t="str" cm="1">
        <f t="array" ref="X395">_xlfn.IFS(M395="Level 1",7,M395="Level 2",14,M395="Level 3","30",M395="Info","Info",M395="Closed","Closed")</f>
        <v>Closed</v>
      </c>
    </row>
    <row r="396" spans="1:24" s="236" customFormat="1" ht="40.799999999999997" x14ac:dyDescent="0.7">
      <c r="A396" s="273">
        <v>396</v>
      </c>
      <c r="B396" s="274" t="s">
        <v>15694</v>
      </c>
      <c r="C396" s="275">
        <v>46244</v>
      </c>
      <c r="D396" s="275">
        <v>46244</v>
      </c>
      <c r="E396" s="276" t="s">
        <v>39</v>
      </c>
      <c r="F396" s="277" t="s">
        <v>13381</v>
      </c>
      <c r="G396" s="277" t="s">
        <v>15766</v>
      </c>
      <c r="H396" s="276" t="s">
        <v>5508</v>
      </c>
      <c r="I396" s="276" t="s">
        <v>7715</v>
      </c>
      <c r="J396" s="277" t="s">
        <v>13323</v>
      </c>
      <c r="K396" s="274"/>
      <c r="L396" s="312" t="s">
        <v>1308</v>
      </c>
      <c r="M396" s="312" t="s">
        <v>1308</v>
      </c>
      <c r="N396" s="277"/>
      <c r="O396" s="273"/>
      <c r="P396" s="273"/>
      <c r="Q396" s="279"/>
      <c r="R396" s="273" t="s">
        <v>10661</v>
      </c>
      <c r="S396" s="273" t="s">
        <v>10891</v>
      </c>
      <c r="T396" s="277" t="str">
        <f t="shared" ca="1" si="6"/>
        <v>0 tahun, 1 bulan, 29 hari</v>
      </c>
      <c r="U396" s="273">
        <f ca="1">DATEDIF(C396,Summary!$A$1,"d")</f>
        <v>60</v>
      </c>
      <c r="V396" s="273" t="s">
        <v>15939</v>
      </c>
      <c r="W396" s="280" t="str" cm="1">
        <f t="array" aca="1" ref="W396" ca="1">_xlfn.IFS(U396&lt;=X396,X396,U396&lt;=X396*2,X396*2,U396&lt;=X396*3,X396*3,U396&gt;X396*3,"&gt;"&amp;X396*3)</f>
        <v>Info</v>
      </c>
      <c r="X396" s="280" t="str" cm="1">
        <f t="array" ref="X396">_xlfn.IFS(M396="Level 1",7,M396="Level 2",14,M396="Level 3","30",M396="Info","Info",M396="Closed","Closed")</f>
        <v>Info</v>
      </c>
    </row>
    <row r="397" spans="1:24" s="236" customFormat="1" ht="61.2" x14ac:dyDescent="0.7">
      <c r="A397" s="273">
        <v>397</v>
      </c>
      <c r="B397" s="274" t="s">
        <v>15695</v>
      </c>
      <c r="C397" s="275">
        <v>46244</v>
      </c>
      <c r="D397" s="275">
        <v>46234</v>
      </c>
      <c r="E397" s="276" t="s">
        <v>39</v>
      </c>
      <c r="F397" s="277" t="s">
        <v>14742</v>
      </c>
      <c r="G397" s="277" t="s">
        <v>15767</v>
      </c>
      <c r="H397" s="276" t="s">
        <v>5508</v>
      </c>
      <c r="I397" s="276" t="s">
        <v>3191</v>
      </c>
      <c r="J397" s="277" t="s">
        <v>1088</v>
      </c>
      <c r="K397" s="274"/>
      <c r="L397" s="316" t="s">
        <v>1184</v>
      </c>
      <c r="M397" s="316" t="s">
        <v>1184</v>
      </c>
      <c r="N397" s="277"/>
      <c r="O397" s="273" t="s">
        <v>15795</v>
      </c>
      <c r="P397" s="273" t="s">
        <v>15795</v>
      </c>
      <c r="Q397" s="279"/>
      <c r="R397" s="273" t="s">
        <v>1088</v>
      </c>
      <c r="S397" s="273" t="s">
        <v>14541</v>
      </c>
      <c r="T397" s="277" t="str">
        <f t="shared" ca="1" si="6"/>
        <v>0 tahun, 1 bulan, 29 hari</v>
      </c>
      <c r="U397" s="273">
        <f ca="1">DATEDIF(C397,Summary!$A$1,"d")</f>
        <v>60</v>
      </c>
      <c r="V397" s="273" t="s">
        <v>15940</v>
      </c>
      <c r="W397" s="280" t="str" cm="1">
        <f t="array" aca="1" ref="W397" ca="1">_xlfn.IFS(U397&lt;=X397,X397,U397&lt;=X397*2,X397*2,U397&lt;=X397*3,X397*3,U397&gt;X397*3,"&gt;"&amp;X397*3)</f>
        <v>Closed</v>
      </c>
      <c r="X397" s="280" t="str" cm="1">
        <f t="array" ref="X397">_xlfn.IFS(M397="Level 1",7,M397="Level 2",14,M397="Level 3","30",M397="Info","Info",M397="Closed","Closed")</f>
        <v>Closed</v>
      </c>
    </row>
    <row r="398" spans="1:24" s="236" customFormat="1" ht="40.799999999999997" x14ac:dyDescent="0.7">
      <c r="A398" s="273">
        <v>398</v>
      </c>
      <c r="B398" s="274" t="s">
        <v>15696</v>
      </c>
      <c r="C398" s="275">
        <v>46244</v>
      </c>
      <c r="D398" s="275">
        <v>46240</v>
      </c>
      <c r="E398" s="276" t="s">
        <v>10388</v>
      </c>
      <c r="F398" s="277" t="s">
        <v>15768</v>
      </c>
      <c r="G398" s="277" t="s">
        <v>15769</v>
      </c>
      <c r="H398" s="276" t="s">
        <v>5508</v>
      </c>
      <c r="I398" s="276" t="s">
        <v>5989</v>
      </c>
      <c r="J398" s="277" t="s">
        <v>9844</v>
      </c>
      <c r="K398" s="274"/>
      <c r="L398" s="312" t="s">
        <v>1308</v>
      </c>
      <c r="M398" s="312" t="s">
        <v>1308</v>
      </c>
      <c r="N398" s="277"/>
      <c r="O398" s="273"/>
      <c r="P398" s="273"/>
      <c r="Q398" s="279"/>
      <c r="R398" s="273" t="s">
        <v>10720</v>
      </c>
      <c r="S398" s="273" t="s">
        <v>1071</v>
      </c>
      <c r="T398" s="277" t="str">
        <f t="shared" ca="1" si="6"/>
        <v>0 tahun, 1 bulan, 29 hari</v>
      </c>
      <c r="U398" s="273">
        <f ca="1">DATEDIF(C398,Summary!$A$1,"d")</f>
        <v>60</v>
      </c>
      <c r="V398" s="273" t="s">
        <v>15941</v>
      </c>
      <c r="W398" s="280" t="str" cm="1">
        <f t="array" aca="1" ref="W398" ca="1">_xlfn.IFS(U398&lt;=X398,X398,U398&lt;=X398*2,X398*2,U398&lt;=X398*3,X398*3,U398&gt;X398*3,"&gt;"&amp;X398*3)</f>
        <v>Info</v>
      </c>
      <c r="X398" s="280" t="str" cm="1">
        <f t="array" ref="X398">_xlfn.IFS(M398="Level 1",7,M398="Level 2",14,M398="Level 3","30",M398="Info","Info",M398="Closed","Closed")</f>
        <v>Info</v>
      </c>
    </row>
    <row r="399" spans="1:24" s="236" customFormat="1" ht="122.4" x14ac:dyDescent="0.7">
      <c r="A399" s="273">
        <v>399</v>
      </c>
      <c r="B399" s="274" t="s">
        <v>15697</v>
      </c>
      <c r="C399" s="275">
        <v>46244</v>
      </c>
      <c r="D399" s="275">
        <v>46241</v>
      </c>
      <c r="E399" s="276" t="s">
        <v>10388</v>
      </c>
      <c r="F399" s="277" t="s">
        <v>15770</v>
      </c>
      <c r="G399" s="277" t="s">
        <v>15771</v>
      </c>
      <c r="H399" s="276" t="s">
        <v>5508</v>
      </c>
      <c r="I399" s="276" t="s">
        <v>5989</v>
      </c>
      <c r="J399" s="277" t="s">
        <v>9844</v>
      </c>
      <c r="K399" s="274"/>
      <c r="L399" s="312" t="s">
        <v>1308</v>
      </c>
      <c r="M399" s="312" t="s">
        <v>1308</v>
      </c>
      <c r="N399" s="277"/>
      <c r="O399" s="273"/>
      <c r="P399" s="273" t="s">
        <v>15181</v>
      </c>
      <c r="Q399" s="279"/>
      <c r="R399" s="273" t="s">
        <v>10720</v>
      </c>
      <c r="S399" s="273" t="s">
        <v>1071</v>
      </c>
      <c r="T399" s="277" t="str">
        <f t="shared" ca="1" si="6"/>
        <v>0 tahun, 1 bulan, 29 hari</v>
      </c>
      <c r="U399" s="273">
        <f ca="1">DATEDIF(C399,Summary!$A$1,"d")</f>
        <v>60</v>
      </c>
      <c r="V399" s="273" t="s">
        <v>15942</v>
      </c>
      <c r="W399" s="280" t="str" cm="1">
        <f t="array" aca="1" ref="W399" ca="1">_xlfn.IFS(U399&lt;=X399,X399,U399&lt;=X399*2,X399*2,U399&lt;=X399*3,X399*3,U399&gt;X399*3,"&gt;"&amp;X399*3)</f>
        <v>Info</v>
      </c>
      <c r="X399" s="280" t="str" cm="1">
        <f t="array" ref="X399">_xlfn.IFS(M399="Level 1",7,M399="Level 2",14,M399="Level 3","30",M399="Info","Info",M399="Closed","Closed")</f>
        <v>Info</v>
      </c>
    </row>
    <row r="400" spans="1:24" s="236" customFormat="1" ht="81.599999999999994" x14ac:dyDescent="0.7">
      <c r="A400" s="273">
        <v>400</v>
      </c>
      <c r="B400" s="274" t="s">
        <v>15698</v>
      </c>
      <c r="C400" s="275">
        <v>46245</v>
      </c>
      <c r="D400" s="275">
        <v>46245</v>
      </c>
      <c r="E400" s="276" t="s">
        <v>10388</v>
      </c>
      <c r="F400" s="277" t="s">
        <v>15772</v>
      </c>
      <c r="G400" s="277" t="s">
        <v>16023</v>
      </c>
      <c r="H400" s="276" t="s">
        <v>5508</v>
      </c>
      <c r="I400" s="276" t="s">
        <v>3191</v>
      </c>
      <c r="J400" s="277" t="s">
        <v>12614</v>
      </c>
      <c r="K400" s="274"/>
      <c r="L400" s="312" t="s">
        <v>1308</v>
      </c>
      <c r="M400" s="312" t="s">
        <v>1308</v>
      </c>
      <c r="N400" s="277"/>
      <c r="O400" s="273"/>
      <c r="P400" s="273" t="s">
        <v>15470</v>
      </c>
      <c r="Q400" s="279"/>
      <c r="R400" s="273" t="s">
        <v>11545</v>
      </c>
      <c r="S400" s="273" t="s">
        <v>11722</v>
      </c>
      <c r="T400" s="277" t="str">
        <f t="shared" ca="1" si="6"/>
        <v>0 tahun, 1 bulan, 28 hari</v>
      </c>
      <c r="U400" s="273">
        <f ca="1">DATEDIF(C400,Summary!$A$1,"d")</f>
        <v>59</v>
      </c>
      <c r="V400" s="273" t="s">
        <v>15943</v>
      </c>
      <c r="W400" s="280" t="str" cm="1">
        <f t="array" aca="1" ref="W400" ca="1">_xlfn.IFS(U400&lt;=X400,X400,U400&lt;=X400*2,X400*2,U400&lt;=X400*3,X400*3,U400&gt;X400*3,"&gt;"&amp;X400*3)</f>
        <v>Info</v>
      </c>
      <c r="X400" s="280" t="str" cm="1">
        <f t="array" ref="X400">_xlfn.IFS(M400="Level 1",7,M400="Level 2",14,M400="Level 3","30",M400="Info","Info",M400="Closed","Closed")</f>
        <v>Info</v>
      </c>
    </row>
    <row r="401" spans="1:24" s="236" customFormat="1" ht="102" x14ac:dyDescent="0.7">
      <c r="A401" s="273">
        <v>401</v>
      </c>
      <c r="B401" s="274" t="s">
        <v>15699</v>
      </c>
      <c r="C401" s="275">
        <v>46245</v>
      </c>
      <c r="D401" s="275">
        <v>46234</v>
      </c>
      <c r="E401" s="276" t="s">
        <v>10388</v>
      </c>
      <c r="F401" s="277" t="s">
        <v>15773</v>
      </c>
      <c r="G401" s="277" t="s">
        <v>15774</v>
      </c>
      <c r="H401" s="276" t="s">
        <v>5508</v>
      </c>
      <c r="I401" s="276" t="s">
        <v>5989</v>
      </c>
      <c r="J401" s="277" t="s">
        <v>12613</v>
      </c>
      <c r="K401" s="274"/>
      <c r="L401" s="312" t="s">
        <v>1308</v>
      </c>
      <c r="M401" s="312" t="s">
        <v>1308</v>
      </c>
      <c r="N401" s="277"/>
      <c r="O401" s="273"/>
      <c r="P401" s="273" t="s">
        <v>15247</v>
      </c>
      <c r="Q401" s="279"/>
      <c r="R401" s="273" t="s">
        <v>1175</v>
      </c>
      <c r="S401" s="273" t="s">
        <v>7484</v>
      </c>
      <c r="T401" s="277" t="str">
        <f t="shared" ca="1" si="6"/>
        <v>0 tahun, 1 bulan, 28 hari</v>
      </c>
      <c r="U401" s="273">
        <f ca="1">DATEDIF(C401,Summary!$A$1,"d")</f>
        <v>59</v>
      </c>
      <c r="V401" s="273" t="s">
        <v>15944</v>
      </c>
      <c r="W401" s="280" t="str" cm="1">
        <f t="array" aca="1" ref="W401" ca="1">_xlfn.IFS(U401&lt;=X401,X401,U401&lt;=X401*2,X401*2,U401&lt;=X401*3,X401*3,U401&gt;X401*3,"&gt;"&amp;X401*3)</f>
        <v>Info</v>
      </c>
      <c r="X401" s="280" t="str" cm="1">
        <f t="array" ref="X401">_xlfn.IFS(M401="Level 1",7,M401="Level 2",14,M401="Level 3","30",M401="Info","Info",M401="Closed","Closed")</f>
        <v>Info</v>
      </c>
    </row>
    <row r="402" spans="1:24" s="236" customFormat="1" ht="61.2" x14ac:dyDescent="0.7">
      <c r="A402" s="273">
        <v>402</v>
      </c>
      <c r="B402" s="274" t="s">
        <v>15700</v>
      </c>
      <c r="C402" s="275">
        <v>46246</v>
      </c>
      <c r="D402" s="275">
        <v>46245</v>
      </c>
      <c r="E402" s="276" t="s">
        <v>10388</v>
      </c>
      <c r="F402" s="277" t="s">
        <v>15775</v>
      </c>
      <c r="G402" s="277" t="s">
        <v>15776</v>
      </c>
      <c r="H402" s="276" t="s">
        <v>5508</v>
      </c>
      <c r="I402" s="276" t="s">
        <v>5989</v>
      </c>
      <c r="J402" s="277" t="s">
        <v>12614</v>
      </c>
      <c r="K402" s="274"/>
      <c r="L402" s="312" t="s">
        <v>1308</v>
      </c>
      <c r="M402" s="312" t="s">
        <v>1308</v>
      </c>
      <c r="N402" s="277"/>
      <c r="O402" s="273"/>
      <c r="P402" s="273"/>
      <c r="Q402" s="279"/>
      <c r="R402" s="273" t="s">
        <v>13705</v>
      </c>
      <c r="S402" s="273" t="s">
        <v>13706</v>
      </c>
      <c r="T402" s="277" t="str">
        <f t="shared" ca="1" si="6"/>
        <v>0 tahun, 1 bulan, 27 hari</v>
      </c>
      <c r="U402" s="273">
        <f ca="1">DATEDIF(C402,Summary!$A$1,"d")</f>
        <v>58</v>
      </c>
      <c r="V402" s="273" t="s">
        <v>15945</v>
      </c>
      <c r="W402" s="280" t="str" cm="1">
        <f t="array" aca="1" ref="W402" ca="1">_xlfn.IFS(U402&lt;=X402,X402,U402&lt;=X402*2,X402*2,U402&lt;=X402*3,X402*3,U402&gt;X402*3,"&gt;"&amp;X402*3)</f>
        <v>Info</v>
      </c>
      <c r="X402" s="280" t="str" cm="1">
        <f t="array" ref="X402">_xlfn.IFS(M402="Level 1",7,M402="Level 2",14,M402="Level 3","30",M402="Info","Info",M402="Closed","Closed")</f>
        <v>Info</v>
      </c>
    </row>
    <row r="403" spans="1:24" s="236" customFormat="1" ht="81.599999999999994" x14ac:dyDescent="0.7">
      <c r="A403" s="273">
        <v>403</v>
      </c>
      <c r="B403" s="274" t="s">
        <v>15701</v>
      </c>
      <c r="C403" s="275">
        <v>46248</v>
      </c>
      <c r="D403" s="275">
        <v>46247</v>
      </c>
      <c r="E403" s="276" t="s">
        <v>10388</v>
      </c>
      <c r="F403" s="277" t="s">
        <v>15777</v>
      </c>
      <c r="G403" s="277" t="s">
        <v>15778</v>
      </c>
      <c r="H403" s="276" t="s">
        <v>5508</v>
      </c>
      <c r="I403" s="276" t="s">
        <v>5990</v>
      </c>
      <c r="J403" s="277" t="s">
        <v>12614</v>
      </c>
      <c r="K403" s="274"/>
      <c r="L403" s="312" t="s">
        <v>1308</v>
      </c>
      <c r="M403" s="312" t="s">
        <v>1308</v>
      </c>
      <c r="N403" s="277"/>
      <c r="O403" s="273"/>
      <c r="P403" s="273" t="s">
        <v>15473</v>
      </c>
      <c r="Q403" s="279"/>
      <c r="R403" s="273" t="s">
        <v>11545</v>
      </c>
      <c r="S403" s="273" t="s">
        <v>13350</v>
      </c>
      <c r="T403" s="277" t="str">
        <f t="shared" ca="1" si="6"/>
        <v>0 tahun, 1 bulan, 25 hari</v>
      </c>
      <c r="U403" s="273">
        <f ca="1">DATEDIF(C403,Summary!$A$1,"d")</f>
        <v>56</v>
      </c>
      <c r="V403" s="273" t="s">
        <v>15946</v>
      </c>
      <c r="W403" s="280" t="str" cm="1">
        <f t="array" aca="1" ref="W403" ca="1">_xlfn.IFS(U403&lt;=X403,X403,U403&lt;=X403*2,X403*2,U403&lt;=X403*3,X403*3,U403&gt;X403*3,"&gt;"&amp;X403*3)</f>
        <v>Info</v>
      </c>
      <c r="X403" s="280" t="str" cm="1">
        <f t="array" ref="X403">_xlfn.IFS(M403="Level 1",7,M403="Level 2",14,M403="Level 3","30",M403="Info","Info",M403="Closed","Closed")</f>
        <v>Info</v>
      </c>
    </row>
    <row r="404" spans="1:24" s="236" customFormat="1" ht="81.599999999999994" x14ac:dyDescent="0.7">
      <c r="A404" s="273">
        <v>404</v>
      </c>
      <c r="B404" s="274" t="s">
        <v>15702</v>
      </c>
      <c r="C404" s="275">
        <v>46248</v>
      </c>
      <c r="D404" s="275">
        <v>46247</v>
      </c>
      <c r="E404" s="276" t="s">
        <v>10388</v>
      </c>
      <c r="F404" s="277" t="s">
        <v>15779</v>
      </c>
      <c r="G404" s="277" t="s">
        <v>15763</v>
      </c>
      <c r="H404" s="276" t="s">
        <v>5508</v>
      </c>
      <c r="I404" s="276" t="s">
        <v>5990</v>
      </c>
      <c r="J404" s="277" t="s">
        <v>12614</v>
      </c>
      <c r="K404" s="274"/>
      <c r="L404" s="312" t="s">
        <v>1308</v>
      </c>
      <c r="M404" s="312" t="s">
        <v>1308</v>
      </c>
      <c r="N404" s="277"/>
      <c r="O404" s="273"/>
      <c r="P404" s="273" t="s">
        <v>15499</v>
      </c>
      <c r="Q404" s="279"/>
      <c r="R404" s="273" t="s">
        <v>10515</v>
      </c>
      <c r="S404" s="273" t="s">
        <v>7530</v>
      </c>
      <c r="T404" s="277" t="str">
        <f t="shared" ca="1" si="6"/>
        <v>0 tahun, 1 bulan, 25 hari</v>
      </c>
      <c r="U404" s="273">
        <f ca="1">DATEDIF(C404,Summary!$A$1,"d")</f>
        <v>56</v>
      </c>
      <c r="V404" s="273" t="s">
        <v>15947</v>
      </c>
      <c r="W404" s="280" t="str" cm="1">
        <f t="array" aca="1" ref="W404" ca="1">_xlfn.IFS(U404&lt;=X404,X404,U404&lt;=X404*2,X404*2,U404&lt;=X404*3,X404*3,U404&gt;X404*3,"&gt;"&amp;X404*3)</f>
        <v>Info</v>
      </c>
      <c r="X404" s="280" t="str" cm="1">
        <f t="array" ref="X404">_xlfn.IFS(M404="Level 1",7,M404="Level 2",14,M404="Level 3","30",M404="Info","Info",M404="Closed","Closed")</f>
        <v>Info</v>
      </c>
    </row>
    <row r="405" spans="1:24" s="236" customFormat="1" ht="81.599999999999994" x14ac:dyDescent="0.7">
      <c r="A405" s="273">
        <v>405</v>
      </c>
      <c r="B405" s="274" t="s">
        <v>15703</v>
      </c>
      <c r="C405" s="275">
        <v>46248</v>
      </c>
      <c r="D405" s="275">
        <v>46244</v>
      </c>
      <c r="E405" s="276" t="s">
        <v>39</v>
      </c>
      <c r="F405" s="277" t="s">
        <v>15788</v>
      </c>
      <c r="G405" s="277" t="s">
        <v>15780</v>
      </c>
      <c r="H405" s="276" t="s">
        <v>5508</v>
      </c>
      <c r="I405" s="276" t="s">
        <v>6606</v>
      </c>
      <c r="J405" s="277" t="s">
        <v>12614</v>
      </c>
      <c r="K405" s="274"/>
      <c r="L405" s="316" t="s">
        <v>1184</v>
      </c>
      <c r="M405" s="316" t="s">
        <v>1184</v>
      </c>
      <c r="N405" s="277"/>
      <c r="O405" s="273" t="s">
        <v>15488</v>
      </c>
      <c r="P405" s="273" t="s">
        <v>15488</v>
      </c>
      <c r="Q405" s="279"/>
      <c r="R405" s="273" t="s">
        <v>1175</v>
      </c>
      <c r="S405" s="273" t="s">
        <v>1176</v>
      </c>
      <c r="T405" s="277" t="str">
        <f t="shared" ca="1" si="6"/>
        <v>0 tahun, 1 bulan, 25 hari</v>
      </c>
      <c r="U405" s="273">
        <f ca="1">DATEDIF(C405,Summary!$A$1,"d")</f>
        <v>56</v>
      </c>
      <c r="V405" s="273" t="s">
        <v>15948</v>
      </c>
      <c r="W405" s="280" t="str" cm="1">
        <f t="array" aca="1" ref="W405" ca="1">_xlfn.IFS(U405&lt;=X405,X405,U405&lt;=X405*2,X405*2,U405&lt;=X405*3,X405*3,U405&gt;X405*3,"&gt;"&amp;X405*3)</f>
        <v>Closed</v>
      </c>
      <c r="X405" s="280" t="str" cm="1">
        <f t="array" ref="X405">_xlfn.IFS(M405="Level 1",7,M405="Level 2",14,M405="Level 3","30",M405="Info","Info",M405="Closed","Closed")</f>
        <v>Closed</v>
      </c>
    </row>
    <row r="406" spans="1:24" s="236" customFormat="1" ht="61.2" x14ac:dyDescent="0.7">
      <c r="A406" s="273">
        <v>406</v>
      </c>
      <c r="B406" s="274" t="s">
        <v>15704</v>
      </c>
      <c r="C406" s="275">
        <v>46248</v>
      </c>
      <c r="D406" s="275">
        <v>46239</v>
      </c>
      <c r="E406" s="276" t="s">
        <v>39</v>
      </c>
      <c r="F406" s="277" t="s">
        <v>15781</v>
      </c>
      <c r="G406" s="277" t="s">
        <v>15782</v>
      </c>
      <c r="H406" s="276" t="s">
        <v>5508</v>
      </c>
      <c r="I406" s="276" t="s">
        <v>3191</v>
      </c>
      <c r="J406" s="277" t="s">
        <v>1088</v>
      </c>
      <c r="K406" s="274"/>
      <c r="L406" s="316" t="s">
        <v>1184</v>
      </c>
      <c r="M406" s="316" t="s">
        <v>1184</v>
      </c>
      <c r="N406" s="277"/>
      <c r="O406" s="273" t="s">
        <v>15799</v>
      </c>
      <c r="P406" s="273" t="s">
        <v>15799</v>
      </c>
      <c r="Q406" s="279"/>
      <c r="R406" s="273" t="s">
        <v>1088</v>
      </c>
      <c r="S406" s="273" t="s">
        <v>14541</v>
      </c>
      <c r="T406" s="277" t="str">
        <f t="shared" ca="1" si="6"/>
        <v>0 tahun, 1 bulan, 25 hari</v>
      </c>
      <c r="U406" s="273">
        <f ca="1">DATEDIF(C406,Summary!$A$1,"d")</f>
        <v>56</v>
      </c>
      <c r="V406" s="273" t="s">
        <v>15949</v>
      </c>
      <c r="W406" s="280" t="str" cm="1">
        <f t="array" aca="1" ref="W406" ca="1">_xlfn.IFS(U406&lt;=X406,X406,U406&lt;=X406*2,X406*2,U406&lt;=X406*3,X406*3,U406&gt;X406*3,"&gt;"&amp;X406*3)</f>
        <v>Closed</v>
      </c>
      <c r="X406" s="280" t="str" cm="1">
        <f t="array" ref="X406">_xlfn.IFS(M406="Level 1",7,M406="Level 2",14,M406="Level 3","30",M406="Info","Info",M406="Closed","Closed")</f>
        <v>Closed</v>
      </c>
    </row>
    <row r="407" spans="1:24" s="236" customFormat="1" ht="61.2" x14ac:dyDescent="0.7">
      <c r="A407" s="273">
        <v>407</v>
      </c>
      <c r="B407" s="274" t="s">
        <v>15705</v>
      </c>
      <c r="C407" s="275">
        <v>46252</v>
      </c>
      <c r="D407" s="275">
        <v>46238</v>
      </c>
      <c r="E407" s="276" t="s">
        <v>39</v>
      </c>
      <c r="F407" s="277" t="s">
        <v>15783</v>
      </c>
      <c r="G407" s="277" t="s">
        <v>15784</v>
      </c>
      <c r="H407" s="276" t="s">
        <v>5508</v>
      </c>
      <c r="I407" s="276" t="s">
        <v>5989</v>
      </c>
      <c r="J407" s="277" t="s">
        <v>9844</v>
      </c>
      <c r="K407" s="274"/>
      <c r="L407" s="316" t="s">
        <v>1184</v>
      </c>
      <c r="M407" s="316" t="s">
        <v>1184</v>
      </c>
      <c r="N407" s="277"/>
      <c r="O407" s="273" t="s">
        <v>16138</v>
      </c>
      <c r="P407" s="273" t="s">
        <v>16138</v>
      </c>
      <c r="Q407" s="279"/>
      <c r="R407" s="273" t="s">
        <v>10720</v>
      </c>
      <c r="S407" s="273" t="s">
        <v>1071</v>
      </c>
      <c r="T407" s="277" t="str">
        <f t="shared" ca="1" si="6"/>
        <v>0 tahun, 1 bulan, 21 hari</v>
      </c>
      <c r="U407" s="273">
        <f ca="1">DATEDIF(C407,Summary!$A$1,"d")</f>
        <v>52</v>
      </c>
      <c r="V407" s="273" t="s">
        <v>15950</v>
      </c>
      <c r="W407" s="280" t="str" cm="1">
        <f t="array" aca="1" ref="W407" ca="1">_xlfn.IFS(U407&lt;=X407,X407,U407&lt;=X407*2,X407*2,U407&lt;=X407*3,X407*3,U407&gt;X407*3,"&gt;"&amp;X407*3)</f>
        <v>Closed</v>
      </c>
      <c r="X407" s="280" t="str" cm="1">
        <f t="array" ref="X407">_xlfn.IFS(M407="Level 1",7,M407="Level 2",14,M407="Level 3","30",M407="Info","Info",M407="Closed","Closed")</f>
        <v>Closed</v>
      </c>
    </row>
    <row r="408" spans="1:24" s="236" customFormat="1" ht="61.2" x14ac:dyDescent="0.7">
      <c r="A408" s="273">
        <v>408</v>
      </c>
      <c r="B408" s="274" t="s">
        <v>15706</v>
      </c>
      <c r="C408" s="275">
        <v>46252</v>
      </c>
      <c r="D408" s="275">
        <v>46241</v>
      </c>
      <c r="E408" s="276" t="s">
        <v>39</v>
      </c>
      <c r="F408" s="277" t="s">
        <v>15785</v>
      </c>
      <c r="G408" s="277" t="s">
        <v>15786</v>
      </c>
      <c r="H408" s="276" t="s">
        <v>5508</v>
      </c>
      <c r="I408" s="276" t="s">
        <v>5937</v>
      </c>
      <c r="J408" s="277" t="s">
        <v>1088</v>
      </c>
      <c r="K408" s="274"/>
      <c r="L408" s="316" t="s">
        <v>1184</v>
      </c>
      <c r="M408" s="316" t="s">
        <v>1184</v>
      </c>
      <c r="N408" s="277"/>
      <c r="O408" s="273" t="s">
        <v>15798</v>
      </c>
      <c r="P408" s="273" t="s">
        <v>15798</v>
      </c>
      <c r="Q408" s="279"/>
      <c r="R408" s="273" t="s">
        <v>1088</v>
      </c>
      <c r="S408" s="273" t="s">
        <v>1089</v>
      </c>
      <c r="T408" s="277" t="str">
        <f t="shared" ca="1" si="6"/>
        <v>0 tahun, 1 bulan, 21 hari</v>
      </c>
      <c r="U408" s="273">
        <f ca="1">DATEDIF(C408,Summary!$A$1,"d")</f>
        <v>52</v>
      </c>
      <c r="V408" s="273" t="s">
        <v>15951</v>
      </c>
      <c r="W408" s="280" t="str" cm="1">
        <f t="array" aca="1" ref="W408" ca="1">_xlfn.IFS(U408&lt;=X408,X408,U408&lt;=X408*2,X408*2,U408&lt;=X408*3,X408*3,U408&gt;X408*3,"&gt;"&amp;X408*3)</f>
        <v>Closed</v>
      </c>
      <c r="X408" s="280" t="str" cm="1">
        <f t="array" ref="X408">_xlfn.IFS(M408="Level 1",7,M408="Level 2",14,M408="Level 3","30",M408="Info","Info",M408="Closed","Closed")</f>
        <v>Closed</v>
      </c>
    </row>
    <row r="409" spans="1:24" s="236" customFormat="1" ht="102" x14ac:dyDescent="0.7">
      <c r="A409" s="273">
        <v>409</v>
      </c>
      <c r="B409" s="274" t="s">
        <v>15707</v>
      </c>
      <c r="C409" s="275">
        <v>46252</v>
      </c>
      <c r="D409" s="275">
        <v>46238</v>
      </c>
      <c r="E409" s="276" t="s">
        <v>39</v>
      </c>
      <c r="F409" s="277" t="s">
        <v>14384</v>
      </c>
      <c r="G409" s="277" t="s">
        <v>15787</v>
      </c>
      <c r="H409" s="276" t="s">
        <v>5508</v>
      </c>
      <c r="I409" s="276" t="s">
        <v>5990</v>
      </c>
      <c r="J409" s="277" t="s">
        <v>1088</v>
      </c>
      <c r="K409" s="274"/>
      <c r="L409" s="316" t="s">
        <v>1184</v>
      </c>
      <c r="M409" s="316" t="s">
        <v>1184</v>
      </c>
      <c r="N409" s="277"/>
      <c r="O409" s="273" t="s">
        <v>15800</v>
      </c>
      <c r="P409" s="273" t="s">
        <v>15800</v>
      </c>
      <c r="Q409" s="279"/>
      <c r="R409" s="273" t="s">
        <v>1088</v>
      </c>
      <c r="S409" s="273" t="s">
        <v>14541</v>
      </c>
      <c r="T409" s="277" t="str">
        <f t="shared" ca="1" si="6"/>
        <v>0 tahun, 1 bulan, 21 hari</v>
      </c>
      <c r="U409" s="273">
        <f ca="1">DATEDIF(C409,Summary!$A$1,"d")</f>
        <v>52</v>
      </c>
      <c r="V409" s="273" t="s">
        <v>15952</v>
      </c>
      <c r="W409" s="280" t="str" cm="1">
        <f t="array" aca="1" ref="W409" ca="1">_xlfn.IFS(U409&lt;=X409,X409,U409&lt;=X409*2,X409*2,U409&lt;=X409*3,X409*3,U409&gt;X409*3,"&gt;"&amp;X409*3)</f>
        <v>Closed</v>
      </c>
      <c r="X409" s="280" t="str" cm="1">
        <f t="array" ref="X409">_xlfn.IFS(M409="Level 1",7,M409="Level 2",14,M409="Level 3","30",M409="Info","Info",M409="Closed","Closed")</f>
        <v>Closed</v>
      </c>
    </row>
    <row r="410" spans="1:24" s="236" customFormat="1" ht="122.4" x14ac:dyDescent="0.7">
      <c r="A410" s="273">
        <v>410</v>
      </c>
      <c r="B410" s="274" t="s">
        <v>15708</v>
      </c>
      <c r="C410" s="275">
        <v>46252</v>
      </c>
      <c r="D410" s="275">
        <v>46240</v>
      </c>
      <c r="E410" s="276" t="s">
        <v>39</v>
      </c>
      <c r="F410" s="277" t="s">
        <v>15732</v>
      </c>
      <c r="G410" s="277" t="s">
        <v>16032</v>
      </c>
      <c r="H410" s="276" t="s">
        <v>5508</v>
      </c>
      <c r="I410" s="276" t="s">
        <v>5990</v>
      </c>
      <c r="J410" s="277" t="s">
        <v>1088</v>
      </c>
      <c r="K410" s="274"/>
      <c r="L410" s="316" t="s">
        <v>1184</v>
      </c>
      <c r="M410" s="316" t="s">
        <v>1184</v>
      </c>
      <c r="N410" s="277"/>
      <c r="O410" s="273" t="s">
        <v>15800</v>
      </c>
      <c r="P410" s="273" t="s">
        <v>15800</v>
      </c>
      <c r="Q410" s="279"/>
      <c r="R410" s="273" t="s">
        <v>1088</v>
      </c>
      <c r="S410" s="273" t="s">
        <v>14541</v>
      </c>
      <c r="T410" s="277" t="str">
        <f t="shared" ca="1" si="6"/>
        <v>0 tahun, 1 bulan, 21 hari</v>
      </c>
      <c r="U410" s="273">
        <f ca="1">DATEDIF(C410,Summary!$A$1,"d")</f>
        <v>52</v>
      </c>
      <c r="V410" s="273" t="s">
        <v>15953</v>
      </c>
      <c r="W410" s="280" t="str" cm="1">
        <f t="array" aca="1" ref="W410" ca="1">_xlfn.IFS(U410&lt;=X410,X410,U410&lt;=X410*2,X410*2,U410&lt;=X410*3,X410*3,U410&gt;X410*3,"&gt;"&amp;X410*3)</f>
        <v>Closed</v>
      </c>
      <c r="X410" s="280" t="str" cm="1">
        <f t="array" ref="X410">_xlfn.IFS(M410="Level 1",7,M410="Level 2",14,M410="Level 3","30",M410="Info","Info",M410="Closed","Closed")</f>
        <v>Closed</v>
      </c>
    </row>
    <row r="411" spans="1:24" s="236" customFormat="1" ht="81.599999999999994" x14ac:dyDescent="0.7">
      <c r="A411" s="273">
        <v>411</v>
      </c>
      <c r="B411" s="274" t="s">
        <v>16005</v>
      </c>
      <c r="C411" s="275">
        <v>46253</v>
      </c>
      <c r="D411" s="275">
        <v>46244</v>
      </c>
      <c r="E411" s="276" t="s">
        <v>39</v>
      </c>
      <c r="F411" s="277" t="s">
        <v>16031</v>
      </c>
      <c r="G411" s="277" t="s">
        <v>16017</v>
      </c>
      <c r="H411" s="276" t="s">
        <v>5508</v>
      </c>
      <c r="I411" s="276" t="s">
        <v>5989</v>
      </c>
      <c r="J411" s="277" t="s">
        <v>12603</v>
      </c>
      <c r="K411" s="274"/>
      <c r="L411" s="315" t="s">
        <v>1305</v>
      </c>
      <c r="M411" s="315" t="s">
        <v>5815</v>
      </c>
      <c r="N411" s="277"/>
      <c r="O411" s="273"/>
      <c r="P411" s="273"/>
      <c r="Q411" s="279"/>
      <c r="R411" s="273" t="s">
        <v>10300</v>
      </c>
      <c r="S411" s="273" t="s">
        <v>12900</v>
      </c>
      <c r="T411" s="277" t="str">
        <f t="shared" ref="T411:T422" ca="1" si="7">DATEDIF(C411,$Z$1,"Y")&amp;" tahun, "&amp;DATEDIF(C411,$Z$1,"YM")&amp;" bulan, "&amp;DATEDIF(C411,$Z$1,"MD")&amp;" hari"</f>
        <v>0 tahun, 1 bulan, 20 hari</v>
      </c>
      <c r="U411" s="273">
        <f ca="1">DATEDIF(C411,Summary!$A$1,"d")</f>
        <v>51</v>
      </c>
      <c r="V411" s="273" t="s">
        <v>16039</v>
      </c>
      <c r="W411" s="280" t="str" cm="1">
        <f t="array" aca="1" ref="W411" ca="1">_xlfn.IFS(U411&lt;=X411,X411,U411&lt;=X411*2,X411*2,U411&lt;=X411*3,X411*3,U411&gt;X411*3,"&gt;"&amp;X411*3)</f>
        <v>&gt;21</v>
      </c>
      <c r="X411" s="280" cm="1">
        <f t="array" ref="X411">_xlfn.IFS(M411="Level 1",7,M411="Level 2",14,M411="Level 3","30",M411="Info","Info",M411="Closed","Closed")</f>
        <v>7</v>
      </c>
    </row>
    <row r="412" spans="1:24" s="236" customFormat="1" ht="61.2" x14ac:dyDescent="0.7">
      <c r="A412" s="273">
        <v>412</v>
      </c>
      <c r="B412" s="274" t="s">
        <v>16006</v>
      </c>
      <c r="C412" s="275">
        <v>46253</v>
      </c>
      <c r="D412" s="275">
        <v>46241</v>
      </c>
      <c r="E412" s="276" t="s">
        <v>39</v>
      </c>
      <c r="F412" s="277" t="s">
        <v>16018</v>
      </c>
      <c r="G412" s="277" t="s">
        <v>16019</v>
      </c>
      <c r="H412" s="276" t="s">
        <v>5985</v>
      </c>
      <c r="I412" s="276" t="s">
        <v>5985</v>
      </c>
      <c r="J412" s="277" t="s">
        <v>12603</v>
      </c>
      <c r="K412" s="274"/>
      <c r="L412" s="316" t="s">
        <v>1184</v>
      </c>
      <c r="M412" s="316" t="s">
        <v>1184</v>
      </c>
      <c r="N412" s="277"/>
      <c r="O412" s="273"/>
      <c r="P412" s="273"/>
      <c r="Q412" s="279"/>
      <c r="R412" s="273" t="s">
        <v>1072</v>
      </c>
      <c r="S412" s="273" t="s">
        <v>1191</v>
      </c>
      <c r="T412" s="277" t="str">
        <f t="shared" ca="1" si="7"/>
        <v>0 tahun, 1 bulan, 20 hari</v>
      </c>
      <c r="U412" s="273">
        <f ca="1">DATEDIF(C412,Summary!$A$1,"d")</f>
        <v>51</v>
      </c>
      <c r="V412" s="273" t="s">
        <v>16040</v>
      </c>
      <c r="W412" s="280" t="str" cm="1">
        <f t="array" aca="1" ref="W412" ca="1">_xlfn.IFS(U412&lt;=X412,X412,U412&lt;=X412*2,X412*2,U412&lt;=X412*3,X412*3,U412&gt;X412*3,"&gt;"&amp;X412*3)</f>
        <v>Closed</v>
      </c>
      <c r="X412" s="280" t="str" cm="1">
        <f t="array" ref="X412">_xlfn.IFS(M412="Level 1",7,M412="Level 2",14,M412="Level 3","30",M412="Info","Info",M412="Closed","Closed")</f>
        <v>Closed</v>
      </c>
    </row>
    <row r="413" spans="1:24" s="236" customFormat="1" ht="40.799999999999997" x14ac:dyDescent="0.7">
      <c r="A413" s="273">
        <v>413</v>
      </c>
      <c r="B413" s="274" t="s">
        <v>16007</v>
      </c>
      <c r="C413" s="275">
        <v>46253</v>
      </c>
      <c r="D413" s="275">
        <v>46227</v>
      </c>
      <c r="E413" s="276" t="s">
        <v>39</v>
      </c>
      <c r="F413" s="277" t="s">
        <v>16020</v>
      </c>
      <c r="G413" s="277" t="s">
        <v>16033</v>
      </c>
      <c r="H413" s="276" t="s">
        <v>5508</v>
      </c>
      <c r="I413" s="276" t="s">
        <v>3191</v>
      </c>
      <c r="J413" s="277" t="s">
        <v>12614</v>
      </c>
      <c r="K413" s="274"/>
      <c r="L413" s="312" t="s">
        <v>1308</v>
      </c>
      <c r="M413" s="312" t="s">
        <v>1308</v>
      </c>
      <c r="N413" s="277"/>
      <c r="O413" s="273"/>
      <c r="P413" s="273"/>
      <c r="Q413" s="279"/>
      <c r="R413" s="273" t="s">
        <v>11545</v>
      </c>
      <c r="S413" s="273" t="s">
        <v>10488</v>
      </c>
      <c r="T413" s="277" t="str">
        <f t="shared" ca="1" si="7"/>
        <v>0 tahun, 1 bulan, 20 hari</v>
      </c>
      <c r="U413" s="273">
        <f ca="1">DATEDIF(C413,Summary!$A$1,"d")</f>
        <v>51</v>
      </c>
      <c r="V413" s="273" t="s">
        <v>16041</v>
      </c>
      <c r="W413" s="280" t="str" cm="1">
        <f t="array" aca="1" ref="W413" ca="1">_xlfn.IFS(U413&lt;=X413,X413,U413&lt;=X413*2,X413*2,U413&lt;=X413*3,X413*3,U413&gt;X413*3,"&gt;"&amp;X413*3)</f>
        <v>Info</v>
      </c>
      <c r="X413" s="280" t="str" cm="1">
        <f t="array" ref="X413">_xlfn.IFS(M413="Level 1",7,M413="Level 2",14,M413="Level 3","30",M413="Info","Info",M413="Closed","Closed")</f>
        <v>Info</v>
      </c>
    </row>
    <row r="414" spans="1:24" s="236" customFormat="1" ht="102" x14ac:dyDescent="0.7">
      <c r="A414" s="273">
        <v>414</v>
      </c>
      <c r="B414" s="274" t="s">
        <v>16008</v>
      </c>
      <c r="C414" s="275">
        <v>46254</v>
      </c>
      <c r="D414" s="275">
        <v>46255</v>
      </c>
      <c r="E414" s="276" t="s">
        <v>10388</v>
      </c>
      <c r="F414" s="277" t="s">
        <v>16022</v>
      </c>
      <c r="G414" s="277" t="s">
        <v>16023</v>
      </c>
      <c r="H414" s="276" t="s">
        <v>5508</v>
      </c>
      <c r="I414" s="276" t="s">
        <v>3191</v>
      </c>
      <c r="J414" s="277" t="s">
        <v>12614</v>
      </c>
      <c r="K414" s="274"/>
      <c r="L414" s="312" t="s">
        <v>1308</v>
      </c>
      <c r="M414" s="312" t="s">
        <v>1308</v>
      </c>
      <c r="N414" s="277"/>
      <c r="O414" s="273"/>
      <c r="P414" s="273" t="s">
        <v>15542</v>
      </c>
      <c r="Q414" s="279"/>
      <c r="R414" s="273" t="s">
        <v>11545</v>
      </c>
      <c r="S414" s="273" t="s">
        <v>11722</v>
      </c>
      <c r="T414" s="277" t="str">
        <f t="shared" ca="1" si="7"/>
        <v>0 tahun, 1 bulan, 19 hari</v>
      </c>
      <c r="U414" s="273">
        <f ca="1">DATEDIF(C414,Summary!$A$1,"d")</f>
        <v>50</v>
      </c>
      <c r="V414" s="273" t="s">
        <v>16042</v>
      </c>
      <c r="W414" s="280" t="str" cm="1">
        <f t="array" aca="1" ref="W414" ca="1">_xlfn.IFS(U414&lt;=X414,X414,U414&lt;=X414*2,X414*2,U414&lt;=X414*3,X414*3,U414&gt;X414*3,"&gt;"&amp;X414*3)</f>
        <v>Info</v>
      </c>
      <c r="X414" s="280" t="str" cm="1">
        <f t="array" ref="X414">_xlfn.IFS(M414="Level 1",7,M414="Level 2",14,M414="Level 3","30",M414="Info","Info",M414="Closed","Closed")</f>
        <v>Info</v>
      </c>
    </row>
    <row r="415" spans="1:24" s="236" customFormat="1" ht="61.2" x14ac:dyDescent="0.7">
      <c r="A415" s="273">
        <v>415</v>
      </c>
      <c r="B415" s="274" t="s">
        <v>16009</v>
      </c>
      <c r="C415" s="275">
        <v>46255</v>
      </c>
      <c r="D415" s="275">
        <v>46246</v>
      </c>
      <c r="E415" s="276" t="s">
        <v>39</v>
      </c>
      <c r="F415" s="277" t="s">
        <v>16024</v>
      </c>
      <c r="G415" s="277" t="s">
        <v>16025</v>
      </c>
      <c r="H415" s="276" t="s">
        <v>5508</v>
      </c>
      <c r="I415" s="276" t="s">
        <v>5990</v>
      </c>
      <c r="J415" s="277" t="s">
        <v>1088</v>
      </c>
      <c r="K415" s="274"/>
      <c r="L415" s="316" t="s">
        <v>1184</v>
      </c>
      <c r="M415" s="316" t="s">
        <v>1184</v>
      </c>
      <c r="N415" s="277"/>
      <c r="O415" s="273" t="s">
        <v>16303</v>
      </c>
      <c r="P415" s="273" t="s">
        <v>16303</v>
      </c>
      <c r="Q415" s="279"/>
      <c r="R415" s="273" t="s">
        <v>1088</v>
      </c>
      <c r="S415" s="273" t="s">
        <v>14541</v>
      </c>
      <c r="T415" s="277" t="str">
        <f t="shared" ca="1" si="7"/>
        <v>0 tahun, 1 bulan, 18 hari</v>
      </c>
      <c r="U415" s="273">
        <f ca="1">DATEDIF(C415,Summary!$A$1,"d")</f>
        <v>49</v>
      </c>
      <c r="V415" s="273" t="s">
        <v>16043</v>
      </c>
      <c r="W415" s="280" t="str" cm="1">
        <f t="array" aca="1" ref="W415" ca="1">_xlfn.IFS(U415&lt;=X415,X415,U415&lt;=X415*2,X415*2,U415&lt;=X415*3,X415*3,U415&gt;X415*3,"&gt;"&amp;X415*3)</f>
        <v>Closed</v>
      </c>
      <c r="X415" s="280" t="str" cm="1">
        <f t="array" ref="X415">_xlfn.IFS(M415="Level 1",7,M415="Level 2",14,M415="Level 3","30",M415="Info","Info",M415="Closed","Closed")</f>
        <v>Closed</v>
      </c>
    </row>
    <row r="416" spans="1:24" s="236" customFormat="1" ht="163.19999999999999" x14ac:dyDescent="0.7">
      <c r="A416" s="273">
        <v>416</v>
      </c>
      <c r="B416" s="274" t="s">
        <v>16010</v>
      </c>
      <c r="C416" s="275">
        <v>46255</v>
      </c>
      <c r="D416" s="275">
        <v>46241</v>
      </c>
      <c r="E416" s="276" t="s">
        <v>39</v>
      </c>
      <c r="F416" s="277" t="s">
        <v>14386</v>
      </c>
      <c r="G416" s="277" t="s">
        <v>16026</v>
      </c>
      <c r="H416" s="276" t="s">
        <v>5508</v>
      </c>
      <c r="I416" s="276" t="s">
        <v>7640</v>
      </c>
      <c r="J416" s="277" t="s">
        <v>1088</v>
      </c>
      <c r="K416" s="274"/>
      <c r="L416" s="316" t="s">
        <v>1184</v>
      </c>
      <c r="M416" s="316" t="s">
        <v>1184</v>
      </c>
      <c r="N416" s="277"/>
      <c r="O416" s="273" t="s">
        <v>16282</v>
      </c>
      <c r="P416" s="273" t="s">
        <v>16282</v>
      </c>
      <c r="Q416" s="279"/>
      <c r="R416" s="273" t="s">
        <v>1088</v>
      </c>
      <c r="S416" s="273" t="s">
        <v>14541</v>
      </c>
      <c r="T416" s="277" t="str">
        <f t="shared" ca="1" si="7"/>
        <v>0 tahun, 1 bulan, 18 hari</v>
      </c>
      <c r="U416" s="273">
        <f ca="1">DATEDIF(C416,Summary!$A$1,"d")</f>
        <v>49</v>
      </c>
      <c r="V416" s="273" t="s">
        <v>16044</v>
      </c>
      <c r="W416" s="280" t="str" cm="1">
        <f t="array" aca="1" ref="W416" ca="1">_xlfn.IFS(U416&lt;=X416,X416,U416&lt;=X416*2,X416*2,U416&lt;=X416*3,X416*3,U416&gt;X416*3,"&gt;"&amp;X416*3)</f>
        <v>Closed</v>
      </c>
      <c r="X416" s="280" t="str" cm="1">
        <f t="array" ref="X416">_xlfn.IFS(M416="Level 1",7,M416="Level 2",14,M416="Level 3","30",M416="Info","Info",M416="Closed","Closed")</f>
        <v>Closed</v>
      </c>
    </row>
    <row r="417" spans="1:24" s="236" customFormat="1" ht="81.599999999999994" x14ac:dyDescent="0.7">
      <c r="A417" s="273">
        <v>417</v>
      </c>
      <c r="B417" s="274" t="s">
        <v>16011</v>
      </c>
      <c r="C417" s="275">
        <v>46255</v>
      </c>
      <c r="D417" s="275">
        <v>46246</v>
      </c>
      <c r="E417" s="276" t="s">
        <v>39</v>
      </c>
      <c r="F417" s="277" t="s">
        <v>14386</v>
      </c>
      <c r="G417" s="277" t="s">
        <v>16034</v>
      </c>
      <c r="H417" s="276" t="s">
        <v>5508</v>
      </c>
      <c r="I417" s="276" t="s">
        <v>7640</v>
      </c>
      <c r="J417" s="277" t="s">
        <v>1088</v>
      </c>
      <c r="K417" s="274"/>
      <c r="L417" s="316" t="s">
        <v>1184</v>
      </c>
      <c r="M417" s="316" t="s">
        <v>1184</v>
      </c>
      <c r="N417" s="277"/>
      <c r="O417" s="273" t="s">
        <v>16282</v>
      </c>
      <c r="P417" s="273" t="s">
        <v>16282</v>
      </c>
      <c r="Q417" s="279"/>
      <c r="R417" s="273" t="s">
        <v>1088</v>
      </c>
      <c r="S417" s="273" t="s">
        <v>14541</v>
      </c>
      <c r="T417" s="277" t="str">
        <f t="shared" ca="1" si="7"/>
        <v>0 tahun, 1 bulan, 18 hari</v>
      </c>
      <c r="U417" s="273">
        <f ca="1">DATEDIF(C417,Summary!$A$1,"d")</f>
        <v>49</v>
      </c>
      <c r="V417" s="273" t="s">
        <v>16045</v>
      </c>
      <c r="W417" s="280" t="str" cm="1">
        <f t="array" aca="1" ref="W417" ca="1">_xlfn.IFS(U417&lt;=X417,X417,U417&lt;=X417*2,X417*2,U417&lt;=X417*3,X417*3,U417&gt;X417*3,"&gt;"&amp;X417*3)</f>
        <v>Closed</v>
      </c>
      <c r="X417" s="280" t="str" cm="1">
        <f t="array" ref="X417">_xlfn.IFS(M417="Level 1",7,M417="Level 2",14,M417="Level 3","30",M417="Info","Info",M417="Closed","Closed")</f>
        <v>Closed</v>
      </c>
    </row>
    <row r="418" spans="1:24" s="236" customFormat="1" ht="102" x14ac:dyDescent="0.7">
      <c r="A418" s="273">
        <v>418</v>
      </c>
      <c r="B418" s="274" t="s">
        <v>16012</v>
      </c>
      <c r="C418" s="275">
        <v>46255</v>
      </c>
      <c r="D418" s="275">
        <v>46246</v>
      </c>
      <c r="E418" s="276" t="s">
        <v>39</v>
      </c>
      <c r="F418" s="277" t="s">
        <v>16027</v>
      </c>
      <c r="G418" s="277" t="s">
        <v>16035</v>
      </c>
      <c r="H418" s="276" t="s">
        <v>5508</v>
      </c>
      <c r="I418" s="276" t="s">
        <v>5990</v>
      </c>
      <c r="J418" s="277" t="s">
        <v>1088</v>
      </c>
      <c r="K418" s="274"/>
      <c r="L418" s="316" t="s">
        <v>1184</v>
      </c>
      <c r="M418" s="316" t="s">
        <v>1184</v>
      </c>
      <c r="N418" s="277"/>
      <c r="O418" s="273" t="s">
        <v>16303</v>
      </c>
      <c r="P418" s="273" t="s">
        <v>16303</v>
      </c>
      <c r="Q418" s="279"/>
      <c r="R418" s="273" t="s">
        <v>1088</v>
      </c>
      <c r="S418" s="273" t="s">
        <v>14541</v>
      </c>
      <c r="T418" s="277" t="str">
        <f t="shared" ca="1" si="7"/>
        <v>0 tahun, 1 bulan, 18 hari</v>
      </c>
      <c r="U418" s="273">
        <f ca="1">DATEDIF(C418,Summary!$A$1,"d")</f>
        <v>49</v>
      </c>
      <c r="V418" s="273" t="s">
        <v>16046</v>
      </c>
      <c r="W418" s="280" t="str" cm="1">
        <f t="array" aca="1" ref="W418" ca="1">_xlfn.IFS(U418&lt;=X418,X418,U418&lt;=X418*2,X418*2,U418&lt;=X418*3,X418*3,U418&gt;X418*3,"&gt;"&amp;X418*3)</f>
        <v>Closed</v>
      </c>
      <c r="X418" s="280" t="str" cm="1">
        <f t="array" ref="X418">_xlfn.IFS(M418="Level 1",7,M418="Level 2",14,M418="Level 3","30",M418="Info","Info",M418="Closed","Closed")</f>
        <v>Closed</v>
      </c>
    </row>
    <row r="419" spans="1:24" s="236" customFormat="1" ht="61.2" x14ac:dyDescent="0.7">
      <c r="A419" s="273">
        <v>419</v>
      </c>
      <c r="B419" s="274" t="s">
        <v>16013</v>
      </c>
      <c r="C419" s="275">
        <v>46255</v>
      </c>
      <c r="D419" s="275">
        <v>46246</v>
      </c>
      <c r="E419" s="276" t="s">
        <v>39</v>
      </c>
      <c r="F419" s="277" t="s">
        <v>16028</v>
      </c>
      <c r="G419" s="277" t="s">
        <v>16036</v>
      </c>
      <c r="H419" s="276" t="s">
        <v>5508</v>
      </c>
      <c r="I419" s="276" t="s">
        <v>5990</v>
      </c>
      <c r="J419" s="277" t="s">
        <v>1088</v>
      </c>
      <c r="K419" s="274"/>
      <c r="L419" s="316" t="s">
        <v>1184</v>
      </c>
      <c r="M419" s="316" t="s">
        <v>1184</v>
      </c>
      <c r="N419" s="277"/>
      <c r="O419" s="273" t="s">
        <v>16303</v>
      </c>
      <c r="P419" s="273" t="s">
        <v>16303</v>
      </c>
      <c r="Q419" s="279"/>
      <c r="R419" s="273" t="s">
        <v>1088</v>
      </c>
      <c r="S419" s="273" t="s">
        <v>14541</v>
      </c>
      <c r="T419" s="277" t="str">
        <f t="shared" ca="1" si="7"/>
        <v>0 tahun, 1 bulan, 18 hari</v>
      </c>
      <c r="U419" s="273">
        <f ca="1">DATEDIF(C419,Summary!$A$1,"d")</f>
        <v>49</v>
      </c>
      <c r="V419" s="273" t="s">
        <v>16047</v>
      </c>
      <c r="W419" s="280" t="str" cm="1">
        <f t="array" aca="1" ref="W419" ca="1">_xlfn.IFS(U419&lt;=X419,X419,U419&lt;=X419*2,X419*2,U419&lt;=X419*3,X419*3,U419&gt;X419*3,"&gt;"&amp;X419*3)</f>
        <v>Closed</v>
      </c>
      <c r="X419" s="280" t="str" cm="1">
        <f t="array" ref="X419">_xlfn.IFS(M419="Level 1",7,M419="Level 2",14,M419="Level 3","30",M419="Info","Info",M419="Closed","Closed")</f>
        <v>Closed</v>
      </c>
    </row>
    <row r="420" spans="1:24" s="236" customFormat="1" ht="163.19999999999999" x14ac:dyDescent="0.7">
      <c r="A420" s="273">
        <v>420</v>
      </c>
      <c r="B420" s="274" t="s">
        <v>16014</v>
      </c>
      <c r="C420" s="275">
        <v>46255</v>
      </c>
      <c r="D420" s="275">
        <v>46247</v>
      </c>
      <c r="E420" s="276" t="s">
        <v>39</v>
      </c>
      <c r="F420" s="277" t="s">
        <v>14384</v>
      </c>
      <c r="G420" s="277" t="s">
        <v>16037</v>
      </c>
      <c r="H420" s="276" t="s">
        <v>5508</v>
      </c>
      <c r="I420" s="276" t="s">
        <v>5990</v>
      </c>
      <c r="J420" s="277" t="s">
        <v>1088</v>
      </c>
      <c r="K420" s="274"/>
      <c r="L420" s="316" t="s">
        <v>1184</v>
      </c>
      <c r="M420" s="316" t="s">
        <v>1184</v>
      </c>
      <c r="N420" s="277"/>
      <c r="O420" s="273" t="s">
        <v>16303</v>
      </c>
      <c r="P420" s="273" t="s">
        <v>16303</v>
      </c>
      <c r="Q420" s="279"/>
      <c r="R420" s="273" t="s">
        <v>1088</v>
      </c>
      <c r="S420" s="273" t="s">
        <v>14541</v>
      </c>
      <c r="T420" s="277" t="str">
        <f t="shared" ca="1" si="7"/>
        <v>0 tahun, 1 bulan, 18 hari</v>
      </c>
      <c r="U420" s="273">
        <f ca="1">DATEDIF(C420,Summary!$A$1,"d")</f>
        <v>49</v>
      </c>
      <c r="V420" s="273" t="s">
        <v>16048</v>
      </c>
      <c r="W420" s="280" t="str" cm="1">
        <f t="array" aca="1" ref="W420" ca="1">_xlfn.IFS(U420&lt;=X420,X420,U420&lt;=X420*2,X420*2,U420&lt;=X420*3,X420*3,U420&gt;X420*3,"&gt;"&amp;X420*3)</f>
        <v>Closed</v>
      </c>
      <c r="X420" s="280" t="str" cm="1">
        <f t="array" ref="X420">_xlfn.IFS(M420="Level 1",7,M420="Level 2",14,M420="Level 3","30",M420="Info","Info",M420="Closed","Closed")</f>
        <v>Closed</v>
      </c>
    </row>
    <row r="421" spans="1:24" s="236" customFormat="1" ht="122.4" x14ac:dyDescent="0.7">
      <c r="A421" s="273">
        <v>421</v>
      </c>
      <c r="B421" s="274" t="s">
        <v>16015</v>
      </c>
      <c r="C421" s="275">
        <v>46255</v>
      </c>
      <c r="D421" s="275">
        <v>46238</v>
      </c>
      <c r="E421" s="276" t="s">
        <v>39</v>
      </c>
      <c r="F421" s="277" t="s">
        <v>14386</v>
      </c>
      <c r="G421" s="277" t="s">
        <v>16038</v>
      </c>
      <c r="H421" s="276" t="s">
        <v>5508</v>
      </c>
      <c r="I421" s="276" t="s">
        <v>7640</v>
      </c>
      <c r="J421" s="277" t="s">
        <v>1088</v>
      </c>
      <c r="K421" s="274"/>
      <c r="L421" s="316" t="s">
        <v>1184</v>
      </c>
      <c r="M421" s="316" t="s">
        <v>1184</v>
      </c>
      <c r="N421" s="277"/>
      <c r="O421" s="273" t="s">
        <v>16282</v>
      </c>
      <c r="P421" s="273" t="s">
        <v>16282</v>
      </c>
      <c r="Q421" s="279"/>
      <c r="R421" s="273" t="s">
        <v>1088</v>
      </c>
      <c r="S421" s="273" t="s">
        <v>14541</v>
      </c>
      <c r="T421" s="277" t="str">
        <f t="shared" ca="1" si="7"/>
        <v>0 tahun, 1 bulan, 18 hari</v>
      </c>
      <c r="U421" s="273">
        <f ca="1">DATEDIF(C421,Summary!$A$1,"d")</f>
        <v>49</v>
      </c>
      <c r="V421" s="273" t="s">
        <v>16049</v>
      </c>
      <c r="W421" s="280" t="str" cm="1">
        <f t="array" aca="1" ref="W421" ca="1">_xlfn.IFS(U421&lt;=X421,X421,U421&lt;=X421*2,X421*2,U421&lt;=X421*3,X421*3,U421&gt;X421*3,"&gt;"&amp;X421*3)</f>
        <v>Closed</v>
      </c>
      <c r="X421" s="280" t="str" cm="1">
        <f t="array" ref="X421">_xlfn.IFS(M421="Level 1",7,M421="Level 2",14,M421="Level 3","30",M421="Info","Info",M421="Closed","Closed")</f>
        <v>Closed</v>
      </c>
    </row>
    <row r="422" spans="1:24" s="236" customFormat="1" ht="102" x14ac:dyDescent="0.7">
      <c r="A422" s="273">
        <v>422</v>
      </c>
      <c r="B422" s="274" t="s">
        <v>16016</v>
      </c>
      <c r="C422" s="275">
        <v>46258</v>
      </c>
      <c r="D422" s="275">
        <v>46253</v>
      </c>
      <c r="E422" s="276" t="s">
        <v>39</v>
      </c>
      <c r="F422" s="277" t="s">
        <v>16029</v>
      </c>
      <c r="G422" s="277" t="s">
        <v>16030</v>
      </c>
      <c r="H422" s="276" t="s">
        <v>5508</v>
      </c>
      <c r="I422" s="276" t="s">
        <v>3191</v>
      </c>
      <c r="J422" s="277" t="s">
        <v>14405</v>
      </c>
      <c r="K422" s="274"/>
      <c r="L422" s="315" t="s">
        <v>1305</v>
      </c>
      <c r="M422" s="315" t="s">
        <v>5815</v>
      </c>
      <c r="N422" s="277"/>
      <c r="O422" s="273"/>
      <c r="P422" s="273"/>
      <c r="Q422" s="279"/>
      <c r="R422" s="273" t="s">
        <v>11545</v>
      </c>
      <c r="S422" s="273" t="s">
        <v>11722</v>
      </c>
      <c r="T422" s="277" t="str">
        <f t="shared" ca="1" si="7"/>
        <v>0 tahun, 1 bulan, 15 hari</v>
      </c>
      <c r="U422" s="273">
        <f ca="1">DATEDIF(C422,Summary!$A$1,"d")</f>
        <v>46</v>
      </c>
      <c r="V422" s="273" t="s">
        <v>16050</v>
      </c>
      <c r="W422" s="280" t="str" cm="1">
        <f t="array" aca="1" ref="W422" ca="1">_xlfn.IFS(U422&lt;=X422,X422,U422&lt;=X422*2,X422*2,U422&lt;=X422*3,X422*3,U422&gt;X422*3,"&gt;"&amp;X422*3)</f>
        <v>&gt;21</v>
      </c>
      <c r="X422" s="280" cm="1">
        <f t="array" ref="X422">_xlfn.IFS(M422="Level 1",7,M422="Level 2",14,M422="Level 3","30",M422="Info","Info",M422="Closed","Closed")</f>
        <v>7</v>
      </c>
    </row>
    <row r="423" spans="1:24" s="236" customFormat="1" ht="61.2" x14ac:dyDescent="0.7">
      <c r="A423" s="273">
        <v>423</v>
      </c>
      <c r="B423" s="274" t="s">
        <v>16060</v>
      </c>
      <c r="C423" s="275">
        <v>46258</v>
      </c>
      <c r="D423" s="275">
        <v>46245</v>
      </c>
      <c r="E423" s="276" t="s">
        <v>39</v>
      </c>
      <c r="F423" s="277" t="s">
        <v>16064</v>
      </c>
      <c r="G423" s="277" t="s">
        <v>16021</v>
      </c>
      <c r="H423" s="276" t="s">
        <v>5508</v>
      </c>
      <c r="I423" s="276" t="s">
        <v>3200</v>
      </c>
      <c r="J423" s="277" t="s">
        <v>12603</v>
      </c>
      <c r="K423" s="274"/>
      <c r="L423" s="312" t="s">
        <v>1308</v>
      </c>
      <c r="M423" s="312" t="s">
        <v>1308</v>
      </c>
      <c r="N423" s="277"/>
      <c r="O423" s="273"/>
      <c r="P423" s="273"/>
      <c r="Q423" s="279"/>
      <c r="R423" s="273" t="s">
        <v>1080</v>
      </c>
      <c r="S423" s="273" t="s">
        <v>9788</v>
      </c>
      <c r="T423" s="277" t="str">
        <f t="shared" ref="T423:T427" ca="1" si="8">DATEDIF(C423,$Z$1,"Y")&amp;" tahun, "&amp;DATEDIF(C423,$Z$1,"YM")&amp;" bulan, "&amp;DATEDIF(C423,$Z$1,"MD")&amp;" hari"</f>
        <v>0 tahun, 1 bulan, 15 hari</v>
      </c>
      <c r="U423" s="273">
        <f ca="1">DATEDIF(C423,Summary!$A$1,"d")</f>
        <v>46</v>
      </c>
      <c r="V423" s="273" t="s">
        <v>16073</v>
      </c>
      <c r="W423" s="280" t="str" cm="1">
        <f t="array" aca="1" ref="W423" ca="1">_xlfn.IFS(U423&lt;=X423,X423,U423&lt;=X423*2,X423*2,U423&lt;=X423*3,X423*3,U423&gt;X423*3,"&gt;"&amp;X423*3)</f>
        <v>Info</v>
      </c>
      <c r="X423" s="280" t="str" cm="1">
        <f t="array" ref="X423">_xlfn.IFS(M423="Level 1",7,M423="Level 2",14,M423="Level 3","30",M423="Info","Info",M423="Closed","Closed")</f>
        <v>Info</v>
      </c>
    </row>
    <row r="424" spans="1:24" s="236" customFormat="1" ht="61.2" x14ac:dyDescent="0.7">
      <c r="A424" s="273">
        <v>424</v>
      </c>
      <c r="B424" s="274" t="s">
        <v>16070</v>
      </c>
      <c r="C424" s="275">
        <v>46258</v>
      </c>
      <c r="D424" s="275">
        <v>46244</v>
      </c>
      <c r="E424" s="276" t="s">
        <v>39</v>
      </c>
      <c r="F424" s="277" t="s">
        <v>16065</v>
      </c>
      <c r="G424" s="277" t="s">
        <v>16066</v>
      </c>
      <c r="H424" s="276" t="s">
        <v>1079</v>
      </c>
      <c r="I424" s="276" t="s">
        <v>3199</v>
      </c>
      <c r="J424" s="277" t="s">
        <v>12603</v>
      </c>
      <c r="K424" s="274"/>
      <c r="L424" s="316" t="s">
        <v>1184</v>
      </c>
      <c r="M424" s="316" t="s">
        <v>1184</v>
      </c>
      <c r="N424" s="277"/>
      <c r="O424" s="273" t="s">
        <v>16072</v>
      </c>
      <c r="P424" s="273" t="s">
        <v>16072</v>
      </c>
      <c r="Q424" s="279"/>
      <c r="R424" s="273" t="s">
        <v>1080</v>
      </c>
      <c r="S424" s="273" t="s">
        <v>9788</v>
      </c>
      <c r="T424" s="277" t="str">
        <f t="shared" ca="1" si="8"/>
        <v>0 tahun, 1 bulan, 15 hari</v>
      </c>
      <c r="U424" s="273">
        <f ca="1">DATEDIF(C424,Summary!$A$1,"d")</f>
        <v>46</v>
      </c>
      <c r="V424" s="273" t="s">
        <v>16074</v>
      </c>
      <c r="W424" s="280" t="str" cm="1">
        <f t="array" aca="1" ref="W424" ca="1">_xlfn.IFS(U424&lt;=X424,X424,U424&lt;=X424*2,X424*2,U424&lt;=X424*3,X424*3,U424&gt;X424*3,"&gt;"&amp;X424*3)</f>
        <v>Closed</v>
      </c>
      <c r="X424" s="280" t="str" cm="1">
        <f t="array" ref="X424">_xlfn.IFS(M424="Level 1",7,M424="Level 2",14,M424="Level 3","30",M424="Info","Info",M424="Closed","Closed")</f>
        <v>Closed</v>
      </c>
    </row>
    <row r="425" spans="1:24" s="236" customFormat="1" ht="81.599999999999994" x14ac:dyDescent="0.7">
      <c r="A425" s="273">
        <v>425</v>
      </c>
      <c r="B425" s="274" t="s">
        <v>16061</v>
      </c>
      <c r="C425" s="275">
        <v>46258</v>
      </c>
      <c r="D425" s="275">
        <v>46248</v>
      </c>
      <c r="E425" s="276" t="s">
        <v>39</v>
      </c>
      <c r="F425" s="277" t="s">
        <v>14384</v>
      </c>
      <c r="G425" s="277" t="s">
        <v>16069</v>
      </c>
      <c r="H425" s="276" t="s">
        <v>5508</v>
      </c>
      <c r="I425" s="276" t="s">
        <v>5990</v>
      </c>
      <c r="J425" s="277" t="s">
        <v>1088</v>
      </c>
      <c r="K425" s="274"/>
      <c r="L425" s="316" t="s">
        <v>1184</v>
      </c>
      <c r="M425" s="316" t="s">
        <v>1184</v>
      </c>
      <c r="N425" s="277"/>
      <c r="O425" s="273" t="s">
        <v>16303</v>
      </c>
      <c r="P425" s="273" t="s">
        <v>16303</v>
      </c>
      <c r="Q425" s="279"/>
      <c r="R425" s="273" t="s">
        <v>1088</v>
      </c>
      <c r="S425" s="273" t="s">
        <v>14541</v>
      </c>
      <c r="T425" s="277" t="str">
        <f t="shared" ca="1" si="8"/>
        <v>0 tahun, 1 bulan, 15 hari</v>
      </c>
      <c r="U425" s="273">
        <f ca="1">DATEDIF(C425,Summary!$A$1,"d")</f>
        <v>46</v>
      </c>
      <c r="V425" s="273" t="s">
        <v>16075</v>
      </c>
      <c r="W425" s="280" t="str" cm="1">
        <f t="array" aca="1" ref="W425" ca="1">_xlfn.IFS(U425&lt;=X425,X425,U425&lt;=X425*2,X425*2,U425&lt;=X425*3,X425*3,U425&gt;X425*3,"&gt;"&amp;X425*3)</f>
        <v>Closed</v>
      </c>
      <c r="X425" s="280" t="str" cm="1">
        <f t="array" ref="X425">_xlfn.IFS(M425="Level 1",7,M425="Level 2",14,M425="Level 3","30",M425="Info","Info",M425="Closed","Closed")</f>
        <v>Closed</v>
      </c>
    </row>
    <row r="426" spans="1:24" s="236" customFormat="1" ht="40.799999999999997" x14ac:dyDescent="0.7">
      <c r="A426" s="273">
        <v>426</v>
      </c>
      <c r="B426" s="274" t="s">
        <v>16062</v>
      </c>
      <c r="C426" s="275">
        <v>46258</v>
      </c>
      <c r="D426" s="275">
        <v>46248</v>
      </c>
      <c r="E426" s="276" t="s">
        <v>39</v>
      </c>
      <c r="F426" s="277" t="s">
        <v>16071</v>
      </c>
      <c r="G426" s="277" t="s">
        <v>16067</v>
      </c>
      <c r="H426" s="276" t="s">
        <v>1079</v>
      </c>
      <c r="I426" s="276" t="s">
        <v>3199</v>
      </c>
      <c r="J426" s="277" t="s">
        <v>1088</v>
      </c>
      <c r="K426" s="274"/>
      <c r="L426" s="316" t="s">
        <v>1184</v>
      </c>
      <c r="M426" s="316" t="s">
        <v>1184</v>
      </c>
      <c r="N426" s="277"/>
      <c r="O426" s="273" t="s">
        <v>15983</v>
      </c>
      <c r="P426" s="273" t="s">
        <v>15983</v>
      </c>
      <c r="Q426" s="279"/>
      <c r="R426" s="273" t="s">
        <v>1088</v>
      </c>
      <c r="S426" s="273" t="s">
        <v>1089</v>
      </c>
      <c r="T426" s="277" t="str">
        <f t="shared" ca="1" si="8"/>
        <v>0 tahun, 1 bulan, 15 hari</v>
      </c>
      <c r="U426" s="273">
        <f ca="1">DATEDIF(C426,Summary!$A$1,"d")</f>
        <v>46</v>
      </c>
      <c r="V426" s="273" t="s">
        <v>16076</v>
      </c>
      <c r="W426" s="280" t="str" cm="1">
        <f t="array" aca="1" ref="W426" ca="1">_xlfn.IFS(U426&lt;=X426,X426,U426&lt;=X426*2,X426*2,U426&lt;=X426*3,X426*3,U426&gt;X426*3,"&gt;"&amp;X426*3)</f>
        <v>Closed</v>
      </c>
      <c r="X426" s="280" t="str" cm="1">
        <f t="array" ref="X426">_xlfn.IFS(M426="Level 1",7,M426="Level 2",14,M426="Level 3","30",M426="Info","Info",M426="Closed","Closed")</f>
        <v>Closed</v>
      </c>
    </row>
    <row r="427" spans="1:24" s="236" customFormat="1" ht="183.6" x14ac:dyDescent="0.7">
      <c r="A427" s="273">
        <v>427</v>
      </c>
      <c r="B427" s="274" t="s">
        <v>16063</v>
      </c>
      <c r="C427" s="275">
        <v>46258</v>
      </c>
      <c r="D427" s="275">
        <v>46248</v>
      </c>
      <c r="E427" s="276" t="s">
        <v>39</v>
      </c>
      <c r="F427" s="277" t="s">
        <v>15732</v>
      </c>
      <c r="G427" s="277" t="s">
        <v>16068</v>
      </c>
      <c r="H427" s="276" t="s">
        <v>5508</v>
      </c>
      <c r="I427" s="276" t="s">
        <v>5990</v>
      </c>
      <c r="J427" s="277" t="s">
        <v>1088</v>
      </c>
      <c r="K427" s="274"/>
      <c r="L427" s="316" t="s">
        <v>1184</v>
      </c>
      <c r="M427" s="316" t="s">
        <v>1184</v>
      </c>
      <c r="N427" s="277"/>
      <c r="O427" s="273" t="s">
        <v>16303</v>
      </c>
      <c r="P427" s="273" t="s">
        <v>16303</v>
      </c>
      <c r="Q427" s="279"/>
      <c r="R427" s="273" t="s">
        <v>1088</v>
      </c>
      <c r="S427" s="273" t="s">
        <v>14541</v>
      </c>
      <c r="T427" s="277" t="str">
        <f t="shared" ca="1" si="8"/>
        <v>0 tahun, 1 bulan, 15 hari</v>
      </c>
      <c r="U427" s="273">
        <f ca="1">DATEDIF(C427,Summary!$A$1,"d")</f>
        <v>46</v>
      </c>
      <c r="V427" s="273" t="s">
        <v>16077</v>
      </c>
      <c r="W427" s="280" t="str" cm="1">
        <f t="array" aca="1" ref="W427" ca="1">_xlfn.IFS(U427&lt;=X427,X427,U427&lt;=X427*2,X427*2,U427&lt;=X427*3,X427*3,U427&gt;X427*3,"&gt;"&amp;X427*3)</f>
        <v>Closed</v>
      </c>
      <c r="X427" s="280" t="str" cm="1">
        <f t="array" ref="X427">_xlfn.IFS(M427="Level 1",7,M427="Level 2",14,M427="Level 3","30",M427="Info","Info",M427="Closed","Closed")</f>
        <v>Closed</v>
      </c>
    </row>
    <row r="428" spans="1:24" s="236" customFormat="1" ht="61.2" x14ac:dyDescent="0.7">
      <c r="A428" s="273">
        <v>428</v>
      </c>
      <c r="B428" s="274" t="s">
        <v>16078</v>
      </c>
      <c r="C428" s="275">
        <v>46258</v>
      </c>
      <c r="D428" s="275">
        <v>46241</v>
      </c>
      <c r="E428" s="276" t="s">
        <v>10388</v>
      </c>
      <c r="F428" s="277" t="s">
        <v>16079</v>
      </c>
      <c r="G428" s="277" t="s">
        <v>16080</v>
      </c>
      <c r="H428" s="276" t="s">
        <v>5508</v>
      </c>
      <c r="I428" s="276" t="s">
        <v>5989</v>
      </c>
      <c r="J428" s="277" t="s">
        <v>9844</v>
      </c>
      <c r="K428" s="274"/>
      <c r="L428" s="312" t="s">
        <v>1308</v>
      </c>
      <c r="M428" s="312" t="s">
        <v>1308</v>
      </c>
      <c r="N428" s="277"/>
      <c r="O428" s="273"/>
      <c r="P428" s="273" t="s">
        <v>14114</v>
      </c>
      <c r="Q428" s="279"/>
      <c r="R428" s="273" t="s">
        <v>10720</v>
      </c>
      <c r="S428" s="273" t="s">
        <v>1071</v>
      </c>
      <c r="T428" s="277" t="str">
        <f t="shared" ref="T428:T432" ca="1" si="9">DATEDIF(C428,$Z$1,"Y")&amp;" tahun, "&amp;DATEDIF(C428,$Z$1,"YM")&amp;" bulan, "&amp;DATEDIF(C428,$Z$1,"MD")&amp;" hari"</f>
        <v>0 tahun, 1 bulan, 15 hari</v>
      </c>
      <c r="U428" s="273">
        <f ca="1">DATEDIF(C428,Summary!$A$1,"d")</f>
        <v>46</v>
      </c>
      <c r="V428" s="273" t="s">
        <v>16091</v>
      </c>
      <c r="W428" s="280" t="str" cm="1">
        <f t="array" aca="1" ref="W428" ca="1">_xlfn.IFS(U428&lt;=X428,X428,U428&lt;=X428*2,X428*2,U428&lt;=X428*3,X428*3,U428&gt;X428*3,"&gt;"&amp;X428*3)</f>
        <v>Info</v>
      </c>
      <c r="X428" s="280" t="str" cm="1">
        <f t="array" ref="X428">_xlfn.IFS(M428="Level 1",7,M428="Level 2",14,M428="Level 3","30",M428="Info","Info",M428="Closed","Closed")</f>
        <v>Info</v>
      </c>
    </row>
    <row r="429" spans="1:24" s="236" customFormat="1" ht="102" x14ac:dyDescent="0.7">
      <c r="A429" s="273">
        <v>429</v>
      </c>
      <c r="B429" s="274" t="s">
        <v>16081</v>
      </c>
      <c r="C429" s="275">
        <v>46261</v>
      </c>
      <c r="D429" s="275">
        <v>46248</v>
      </c>
      <c r="E429" s="276" t="s">
        <v>39</v>
      </c>
      <c r="F429" s="277" t="s">
        <v>16082</v>
      </c>
      <c r="G429" s="277" t="s">
        <v>16083</v>
      </c>
      <c r="H429" s="276" t="s">
        <v>5508</v>
      </c>
      <c r="I429" s="276" t="s">
        <v>3200</v>
      </c>
      <c r="J429" s="277" t="s">
        <v>12612</v>
      </c>
      <c r="K429" s="274"/>
      <c r="L429" s="316" t="s">
        <v>1184</v>
      </c>
      <c r="M429" s="316" t="s">
        <v>1184</v>
      </c>
      <c r="N429" s="277"/>
      <c r="O429" s="273" t="s">
        <v>16123</v>
      </c>
      <c r="P429" s="273" t="s">
        <v>16123</v>
      </c>
      <c r="Q429" s="279"/>
      <c r="R429" s="273" t="s">
        <v>16089</v>
      </c>
      <c r="S429" s="273" t="s">
        <v>16090</v>
      </c>
      <c r="T429" s="277" t="str">
        <f t="shared" ca="1" si="9"/>
        <v>0 tahun, 1 bulan, 12 hari</v>
      </c>
      <c r="U429" s="273">
        <f ca="1">DATEDIF(C429,Summary!$A$1,"d")</f>
        <v>43</v>
      </c>
      <c r="V429" s="273" t="s">
        <v>16092</v>
      </c>
      <c r="W429" s="280" t="str" cm="1">
        <f t="array" aca="1" ref="W429" ca="1">_xlfn.IFS(U429&lt;=X429,X429,U429&lt;=X429*2,X429*2,U429&lt;=X429*3,X429*3,U429&gt;X429*3,"&gt;"&amp;X429*3)</f>
        <v>Closed</v>
      </c>
      <c r="X429" s="280" t="str" cm="1">
        <f t="array" ref="X429">_xlfn.IFS(M429="Level 1",7,M429="Level 2",14,M429="Level 3","30",M429="Info","Info",M429="Closed","Closed")</f>
        <v>Closed</v>
      </c>
    </row>
    <row r="430" spans="1:24" s="236" customFormat="1" ht="81.599999999999994" x14ac:dyDescent="0.7">
      <c r="A430" s="273">
        <v>430</v>
      </c>
      <c r="B430" s="274" t="s">
        <v>16084</v>
      </c>
      <c r="C430" s="275">
        <v>46261</v>
      </c>
      <c r="D430" s="275">
        <v>46252</v>
      </c>
      <c r="E430" s="276" t="s">
        <v>39</v>
      </c>
      <c r="F430" s="277" t="s">
        <v>16085</v>
      </c>
      <c r="G430" s="277" t="s">
        <v>16086</v>
      </c>
      <c r="H430" s="276" t="s">
        <v>5508</v>
      </c>
      <c r="I430" s="276" t="s">
        <v>7640</v>
      </c>
      <c r="J430" s="277" t="s">
        <v>1088</v>
      </c>
      <c r="K430" s="274"/>
      <c r="L430" s="316" t="s">
        <v>1184</v>
      </c>
      <c r="M430" s="316" t="s">
        <v>1184</v>
      </c>
      <c r="N430" s="277"/>
      <c r="O430" s="273" t="s">
        <v>16127</v>
      </c>
      <c r="P430" s="273" t="s">
        <v>16127</v>
      </c>
      <c r="Q430" s="279"/>
      <c r="R430" s="273" t="s">
        <v>1088</v>
      </c>
      <c r="S430" s="273" t="s">
        <v>14541</v>
      </c>
      <c r="T430" s="277" t="str">
        <f t="shared" ca="1" si="9"/>
        <v>0 tahun, 1 bulan, 12 hari</v>
      </c>
      <c r="U430" s="273">
        <f ca="1">DATEDIF(C430,Summary!$A$1,"d")</f>
        <v>43</v>
      </c>
      <c r="V430" s="273" t="s">
        <v>16093</v>
      </c>
      <c r="W430" s="280" t="str" cm="1">
        <f t="array" aca="1" ref="W430" ca="1">_xlfn.IFS(U430&lt;=X430,X430,U430&lt;=X430*2,X430*2,U430&lt;=X430*3,X430*3,U430&gt;X430*3,"&gt;"&amp;X430*3)</f>
        <v>Closed</v>
      </c>
      <c r="X430" s="280" t="str" cm="1">
        <f t="array" ref="X430">_xlfn.IFS(M430="Level 1",7,M430="Level 2",14,M430="Level 3","30",M430="Info","Info",M430="Closed","Closed")</f>
        <v>Closed</v>
      </c>
    </row>
    <row r="431" spans="1:24" s="236" customFormat="1" ht="81.599999999999994" x14ac:dyDescent="0.7">
      <c r="A431" s="273">
        <v>431</v>
      </c>
      <c r="B431" s="274" t="s">
        <v>16087</v>
      </c>
      <c r="C431" s="275">
        <v>46261</v>
      </c>
      <c r="D431" s="275">
        <v>46252</v>
      </c>
      <c r="E431" s="276" t="s">
        <v>39</v>
      </c>
      <c r="F431" s="277" t="s">
        <v>14380</v>
      </c>
      <c r="G431" s="277" t="s">
        <v>16086</v>
      </c>
      <c r="H431" s="276" t="s">
        <v>5508</v>
      </c>
      <c r="I431" s="276" t="s">
        <v>3191</v>
      </c>
      <c r="J431" s="277" t="s">
        <v>1088</v>
      </c>
      <c r="K431" s="274"/>
      <c r="L431" s="316" t="s">
        <v>1184</v>
      </c>
      <c r="M431" s="316" t="s">
        <v>1184</v>
      </c>
      <c r="N431" s="277"/>
      <c r="O431" s="273" t="s">
        <v>16126</v>
      </c>
      <c r="P431" s="273" t="s">
        <v>16126</v>
      </c>
      <c r="Q431" s="279"/>
      <c r="R431" s="273" t="s">
        <v>1088</v>
      </c>
      <c r="S431" s="273" t="s">
        <v>14541</v>
      </c>
      <c r="T431" s="277" t="str">
        <f t="shared" ca="1" si="9"/>
        <v>0 tahun, 1 bulan, 12 hari</v>
      </c>
      <c r="U431" s="273">
        <f ca="1">DATEDIF(C431,Summary!$A$1,"d")</f>
        <v>43</v>
      </c>
      <c r="V431" s="273" t="s">
        <v>16094</v>
      </c>
      <c r="W431" s="280" t="str" cm="1">
        <f t="array" aca="1" ref="W431" ca="1">_xlfn.IFS(U431&lt;=X431,X431,U431&lt;=X431*2,X431*2,U431&lt;=X431*3,X431*3,U431&gt;X431*3,"&gt;"&amp;X431*3)</f>
        <v>Closed</v>
      </c>
      <c r="X431" s="280" t="str" cm="1">
        <f t="array" ref="X431">_xlfn.IFS(M431="Level 1",7,M431="Level 2",14,M431="Level 3","30",M431="Info","Info",M431="Closed","Closed")</f>
        <v>Closed</v>
      </c>
    </row>
    <row r="432" spans="1:24" s="236" customFormat="1" ht="81.599999999999994" x14ac:dyDescent="0.7">
      <c r="A432" s="273">
        <v>432</v>
      </c>
      <c r="B432" s="274" t="s">
        <v>16088</v>
      </c>
      <c r="C432" s="275">
        <v>46261</v>
      </c>
      <c r="D432" s="275">
        <v>46252</v>
      </c>
      <c r="E432" s="276" t="s">
        <v>39</v>
      </c>
      <c r="F432" s="277" t="s">
        <v>14386</v>
      </c>
      <c r="G432" s="277" t="s">
        <v>16086</v>
      </c>
      <c r="H432" s="276" t="s">
        <v>5508</v>
      </c>
      <c r="I432" s="276" t="s">
        <v>7640</v>
      </c>
      <c r="J432" s="277" t="s">
        <v>1088</v>
      </c>
      <c r="K432" s="274"/>
      <c r="L432" s="316" t="s">
        <v>1184</v>
      </c>
      <c r="M432" s="316" t="s">
        <v>1184</v>
      </c>
      <c r="N432" s="277"/>
      <c r="O432" s="273" t="s">
        <v>16127</v>
      </c>
      <c r="P432" s="273" t="s">
        <v>16127</v>
      </c>
      <c r="Q432" s="279"/>
      <c r="R432" s="273" t="s">
        <v>1088</v>
      </c>
      <c r="S432" s="273" t="s">
        <v>14541</v>
      </c>
      <c r="T432" s="277" t="str">
        <f t="shared" ca="1" si="9"/>
        <v>0 tahun, 1 bulan, 12 hari</v>
      </c>
      <c r="U432" s="273">
        <f ca="1">DATEDIF(C432,Summary!$A$1,"d")</f>
        <v>43</v>
      </c>
      <c r="V432" s="273" t="s">
        <v>16095</v>
      </c>
      <c r="W432" s="280" t="str" cm="1">
        <f t="array" aca="1" ref="W432" ca="1">_xlfn.IFS(U432&lt;=X432,X432,U432&lt;=X432*2,X432*2,U432&lt;=X432*3,X432*3,U432&gt;X432*3,"&gt;"&amp;X432*3)</f>
        <v>Closed</v>
      </c>
      <c r="X432" s="280" t="str" cm="1">
        <f t="array" ref="X432">_xlfn.IFS(M432="Level 1",7,M432="Level 2",14,M432="Level 3","30",M432="Info","Info",M432="Closed","Closed")</f>
        <v>Closed</v>
      </c>
    </row>
    <row r="433" spans="1:24" s="236" customFormat="1" ht="61.2" x14ac:dyDescent="0.7">
      <c r="A433" s="273">
        <v>433</v>
      </c>
      <c r="B433" s="274" t="s">
        <v>16192</v>
      </c>
      <c r="C433" s="275">
        <v>46261</v>
      </c>
      <c r="D433" s="275">
        <v>46254</v>
      </c>
      <c r="E433" s="276" t="s">
        <v>10388</v>
      </c>
      <c r="F433" s="277" t="s">
        <v>16206</v>
      </c>
      <c r="G433" s="277" t="s">
        <v>16228</v>
      </c>
      <c r="H433" s="276" t="s">
        <v>5508</v>
      </c>
      <c r="I433" s="276" t="s">
        <v>5989</v>
      </c>
      <c r="J433" s="277" t="s">
        <v>12614</v>
      </c>
      <c r="K433" s="274"/>
      <c r="L433" s="312" t="s">
        <v>1308</v>
      </c>
      <c r="M433" s="312" t="s">
        <v>1308</v>
      </c>
      <c r="N433" s="277"/>
      <c r="O433" s="273"/>
      <c r="P433" s="273"/>
      <c r="Q433" s="279"/>
      <c r="R433" s="273" t="s">
        <v>13705</v>
      </c>
      <c r="S433" s="273" t="s">
        <v>13706</v>
      </c>
      <c r="T433" s="277" t="str">
        <f t="shared" ref="T433:T448" ca="1" si="10">DATEDIF(C433,$Z$1,"Y")&amp;" tahun, "&amp;DATEDIF(C433,$Z$1,"YM")&amp;" bulan, "&amp;DATEDIF(C433,$Z$1,"MD")&amp;" hari"</f>
        <v>0 tahun, 1 bulan, 12 hari</v>
      </c>
      <c r="U433" s="273">
        <f ca="1">DATEDIF(C433,Summary!$A$1,"d")</f>
        <v>43</v>
      </c>
      <c r="V433" s="273" t="s">
        <v>16239</v>
      </c>
      <c r="W433" s="280" t="str" cm="1">
        <f t="array" aca="1" ref="W433" ca="1">_xlfn.IFS(U433&lt;=X433,X433,U433&lt;=X433*2,X433*2,U433&lt;=X433*3,X433*3,U433&gt;X433*3,"&gt;"&amp;X433*3)</f>
        <v>Info</v>
      </c>
      <c r="X433" s="280" t="str" cm="1">
        <f t="array" ref="X433">_xlfn.IFS(M433="Level 1",7,M433="Level 2",14,M433="Level 3","30",M433="Info","Info",M433="Closed","Closed")</f>
        <v>Info</v>
      </c>
    </row>
    <row r="434" spans="1:24" s="236" customFormat="1" ht="61.2" x14ac:dyDescent="0.7">
      <c r="A434" s="273">
        <v>434</v>
      </c>
      <c r="B434" s="274" t="s">
        <v>16193</v>
      </c>
      <c r="C434" s="275">
        <v>46261</v>
      </c>
      <c r="D434" s="275">
        <v>46255</v>
      </c>
      <c r="E434" s="276" t="s">
        <v>10388</v>
      </c>
      <c r="F434" s="277" t="s">
        <v>16207</v>
      </c>
      <c r="G434" s="277" t="s">
        <v>16229</v>
      </c>
      <c r="H434" s="276" t="s">
        <v>5508</v>
      </c>
      <c r="I434" s="276" t="s">
        <v>5989</v>
      </c>
      <c r="J434" s="277" t="s">
        <v>12614</v>
      </c>
      <c r="K434" s="274"/>
      <c r="L434" s="312" t="s">
        <v>1308</v>
      </c>
      <c r="M434" s="312" t="s">
        <v>1308</v>
      </c>
      <c r="N434" s="277"/>
      <c r="O434" s="273"/>
      <c r="P434" s="273"/>
      <c r="Q434" s="279"/>
      <c r="R434" s="273" t="s">
        <v>13705</v>
      </c>
      <c r="S434" s="273" t="s">
        <v>13706</v>
      </c>
      <c r="T434" s="277" t="str">
        <f t="shared" ca="1" si="10"/>
        <v>0 tahun, 1 bulan, 12 hari</v>
      </c>
      <c r="U434" s="273">
        <f ca="1">DATEDIF(C434,Summary!$A$1,"d")</f>
        <v>43</v>
      </c>
      <c r="V434" s="273" t="s">
        <v>16240</v>
      </c>
      <c r="W434" s="280" t="str" cm="1">
        <f t="array" aca="1" ref="W434" ca="1">_xlfn.IFS(U434&lt;=X434,X434,U434&lt;=X434*2,X434*2,U434&lt;=X434*3,X434*3,U434&gt;X434*3,"&gt;"&amp;X434*3)</f>
        <v>Info</v>
      </c>
      <c r="X434" s="280" t="str" cm="1">
        <f t="array" ref="X434">_xlfn.IFS(M434="Level 1",7,M434="Level 2",14,M434="Level 3","30",M434="Info","Info",M434="Closed","Closed")</f>
        <v>Info</v>
      </c>
    </row>
    <row r="435" spans="1:24" s="236" customFormat="1" ht="61.2" x14ac:dyDescent="0.7">
      <c r="A435" s="273">
        <v>435</v>
      </c>
      <c r="B435" s="274" t="s">
        <v>16194</v>
      </c>
      <c r="C435" s="275">
        <v>46261</v>
      </c>
      <c r="D435" s="275">
        <v>46254</v>
      </c>
      <c r="E435" s="276" t="s">
        <v>10388</v>
      </c>
      <c r="F435" s="277" t="s">
        <v>16208</v>
      </c>
      <c r="G435" s="277" t="s">
        <v>16230</v>
      </c>
      <c r="H435" s="276" t="s">
        <v>5508</v>
      </c>
      <c r="I435" s="276" t="s">
        <v>5989</v>
      </c>
      <c r="J435" s="277" t="s">
        <v>12614</v>
      </c>
      <c r="K435" s="274"/>
      <c r="L435" s="312" t="s">
        <v>1308</v>
      </c>
      <c r="M435" s="312" t="s">
        <v>1308</v>
      </c>
      <c r="N435" s="277"/>
      <c r="O435" s="273"/>
      <c r="P435" s="273"/>
      <c r="Q435" s="279"/>
      <c r="R435" s="273" t="s">
        <v>13705</v>
      </c>
      <c r="S435" s="273" t="s">
        <v>13706</v>
      </c>
      <c r="T435" s="277" t="str">
        <f t="shared" ca="1" si="10"/>
        <v>0 tahun, 1 bulan, 12 hari</v>
      </c>
      <c r="U435" s="273">
        <f ca="1">DATEDIF(C435,Summary!$A$1,"d")</f>
        <v>43</v>
      </c>
      <c r="V435" s="273" t="s">
        <v>16241</v>
      </c>
      <c r="W435" s="280" t="str" cm="1">
        <f t="array" aca="1" ref="W435" ca="1">_xlfn.IFS(U435&lt;=X435,X435,U435&lt;=X435*2,X435*2,U435&lt;=X435*3,X435*3,U435&gt;X435*3,"&gt;"&amp;X435*3)</f>
        <v>Info</v>
      </c>
      <c r="X435" s="280" t="str" cm="1">
        <f t="array" ref="X435">_xlfn.IFS(M435="Level 1",7,M435="Level 2",14,M435="Level 3","30",M435="Info","Info",M435="Closed","Closed")</f>
        <v>Info</v>
      </c>
    </row>
    <row r="436" spans="1:24" s="236" customFormat="1" ht="122.4" x14ac:dyDescent="0.7">
      <c r="A436" s="273">
        <v>436</v>
      </c>
      <c r="B436" s="274" t="s">
        <v>16195</v>
      </c>
      <c r="C436" s="275">
        <v>46261</v>
      </c>
      <c r="D436" s="275">
        <v>46261</v>
      </c>
      <c r="E436" s="276" t="s">
        <v>10388</v>
      </c>
      <c r="F436" s="277" t="s">
        <v>16209</v>
      </c>
      <c r="G436" s="277" t="s">
        <v>16210</v>
      </c>
      <c r="H436" s="276" t="s">
        <v>5508</v>
      </c>
      <c r="I436" s="276" t="s">
        <v>5990</v>
      </c>
      <c r="J436" s="277" t="s">
        <v>12614</v>
      </c>
      <c r="K436" s="274"/>
      <c r="L436" s="312" t="s">
        <v>1308</v>
      </c>
      <c r="M436" s="312" t="s">
        <v>1308</v>
      </c>
      <c r="N436" s="277"/>
      <c r="O436" s="273"/>
      <c r="P436" s="273"/>
      <c r="Q436" s="279"/>
      <c r="R436" s="273" t="s">
        <v>11545</v>
      </c>
      <c r="S436" s="273" t="s">
        <v>10488</v>
      </c>
      <c r="T436" s="277" t="str">
        <f t="shared" ca="1" si="10"/>
        <v>0 tahun, 1 bulan, 12 hari</v>
      </c>
      <c r="U436" s="273">
        <f ca="1">DATEDIF(C436,Summary!$A$1,"d")</f>
        <v>43</v>
      </c>
      <c r="V436" s="273" t="s">
        <v>16242</v>
      </c>
      <c r="W436" s="280" t="str" cm="1">
        <f t="array" aca="1" ref="W436" ca="1">_xlfn.IFS(U436&lt;=X436,X436,U436&lt;=X436*2,X436*2,U436&lt;=X436*3,X436*3,U436&gt;X436*3,"&gt;"&amp;X436*3)</f>
        <v>Info</v>
      </c>
      <c r="X436" s="280" t="str" cm="1">
        <f t="array" ref="X436">_xlfn.IFS(M436="Level 1",7,M436="Level 2",14,M436="Level 3","30",M436="Info","Info",M436="Closed","Closed")</f>
        <v>Info</v>
      </c>
    </row>
    <row r="437" spans="1:24" s="236" customFormat="1" ht="81.599999999999994" x14ac:dyDescent="0.7">
      <c r="A437" s="273">
        <v>437</v>
      </c>
      <c r="B437" s="274" t="s">
        <v>16196</v>
      </c>
      <c r="C437" s="275">
        <v>46261</v>
      </c>
      <c r="D437" s="275">
        <v>46260</v>
      </c>
      <c r="E437" s="276" t="s">
        <v>10388</v>
      </c>
      <c r="F437" s="277" t="s">
        <v>16227</v>
      </c>
      <c r="G437" s="277" t="s">
        <v>16211</v>
      </c>
      <c r="H437" s="276" t="s">
        <v>5508</v>
      </c>
      <c r="I437" s="276" t="s">
        <v>5990</v>
      </c>
      <c r="J437" s="277" t="s">
        <v>12614</v>
      </c>
      <c r="K437" s="274"/>
      <c r="L437" s="312" t="s">
        <v>1308</v>
      </c>
      <c r="M437" s="312" t="s">
        <v>1308</v>
      </c>
      <c r="N437" s="277"/>
      <c r="O437" s="273"/>
      <c r="P437" s="273" t="s">
        <v>15977</v>
      </c>
      <c r="Q437" s="279"/>
      <c r="R437" s="273" t="s">
        <v>11545</v>
      </c>
      <c r="S437" s="273" t="s">
        <v>13350</v>
      </c>
      <c r="T437" s="277" t="str">
        <f t="shared" ca="1" si="10"/>
        <v>0 tahun, 1 bulan, 12 hari</v>
      </c>
      <c r="U437" s="273">
        <f ca="1">DATEDIF(C437,Summary!$A$1,"d")</f>
        <v>43</v>
      </c>
      <c r="V437" s="273" t="s">
        <v>16243</v>
      </c>
      <c r="W437" s="280" t="str" cm="1">
        <f t="array" aca="1" ref="W437" ca="1">_xlfn.IFS(U437&lt;=X437,X437,U437&lt;=X437*2,X437*2,U437&lt;=X437*3,X437*3,U437&gt;X437*3,"&gt;"&amp;X437*3)</f>
        <v>Info</v>
      </c>
      <c r="X437" s="280" t="str" cm="1">
        <f t="array" ref="X437">_xlfn.IFS(M437="Level 1",7,M437="Level 2",14,M437="Level 3","30",M437="Info","Info",M437="Closed","Closed")</f>
        <v>Info</v>
      </c>
    </row>
    <row r="438" spans="1:24" s="236" customFormat="1" ht="40.799999999999997" x14ac:dyDescent="0.7">
      <c r="A438" s="273">
        <v>438</v>
      </c>
      <c r="B438" s="274" t="s">
        <v>16197</v>
      </c>
      <c r="C438" s="275">
        <v>46265</v>
      </c>
      <c r="D438" s="275">
        <v>46258</v>
      </c>
      <c r="E438" s="276" t="s">
        <v>39</v>
      </c>
      <c r="F438" s="277" t="s">
        <v>16212</v>
      </c>
      <c r="G438" s="277" t="s">
        <v>16021</v>
      </c>
      <c r="H438" s="276" t="s">
        <v>5508</v>
      </c>
      <c r="I438" s="276" t="s">
        <v>5989</v>
      </c>
      <c r="J438" s="277" t="s">
        <v>12614</v>
      </c>
      <c r="K438" s="274"/>
      <c r="L438" s="312" t="s">
        <v>1308</v>
      </c>
      <c r="M438" s="312" t="s">
        <v>1308</v>
      </c>
      <c r="N438" s="277"/>
      <c r="O438" s="273"/>
      <c r="P438" s="273"/>
      <c r="Q438" s="279"/>
      <c r="R438" s="273" t="s">
        <v>1080</v>
      </c>
      <c r="S438" s="273" t="s">
        <v>9788</v>
      </c>
      <c r="T438" s="277" t="str">
        <f t="shared" ca="1" si="10"/>
        <v>0 tahun, 1 bulan, 8 hari</v>
      </c>
      <c r="U438" s="273">
        <f ca="1">DATEDIF(C438,Summary!$A$1,"d")</f>
        <v>39</v>
      </c>
      <c r="V438" s="273" t="s">
        <v>16244</v>
      </c>
      <c r="W438" s="280" t="str" cm="1">
        <f t="array" aca="1" ref="W438" ca="1">_xlfn.IFS(U438&lt;=X438,X438,U438&lt;=X438*2,X438*2,U438&lt;=X438*3,X438*3,U438&gt;X438*3,"&gt;"&amp;X438*3)</f>
        <v>Info</v>
      </c>
      <c r="X438" s="280" t="str" cm="1">
        <f t="array" ref="X438">_xlfn.IFS(M438="Level 1",7,M438="Level 2",14,M438="Level 3","30",M438="Info","Info",M438="Closed","Closed")</f>
        <v>Info</v>
      </c>
    </row>
    <row r="439" spans="1:24" s="236" customFormat="1" ht="61.2" x14ac:dyDescent="0.7">
      <c r="A439" s="273">
        <v>439</v>
      </c>
      <c r="B439" s="274" t="s">
        <v>16198</v>
      </c>
      <c r="C439" s="275">
        <v>46265</v>
      </c>
      <c r="D439" s="275">
        <v>46247</v>
      </c>
      <c r="E439" s="276" t="s">
        <v>39</v>
      </c>
      <c r="F439" s="277" t="s">
        <v>16226</v>
      </c>
      <c r="G439" s="277" t="s">
        <v>16231</v>
      </c>
      <c r="H439" s="276" t="s">
        <v>5508</v>
      </c>
      <c r="I439" s="276" t="s">
        <v>5989</v>
      </c>
      <c r="J439" s="277" t="s">
        <v>12614</v>
      </c>
      <c r="K439" s="274"/>
      <c r="L439" s="312" t="s">
        <v>1308</v>
      </c>
      <c r="M439" s="312" t="s">
        <v>1308</v>
      </c>
      <c r="N439" s="277"/>
      <c r="O439" s="273"/>
      <c r="P439" s="273"/>
      <c r="Q439" s="279"/>
      <c r="R439" s="273" t="s">
        <v>13705</v>
      </c>
      <c r="S439" s="273" t="s">
        <v>13706</v>
      </c>
      <c r="T439" s="277" t="str">
        <f t="shared" ca="1" si="10"/>
        <v>0 tahun, 1 bulan, 8 hari</v>
      </c>
      <c r="U439" s="273">
        <f ca="1">DATEDIF(C439,Summary!$A$1,"d")</f>
        <v>39</v>
      </c>
      <c r="V439" s="273" t="s">
        <v>16245</v>
      </c>
      <c r="W439" s="280" t="str" cm="1">
        <f t="array" aca="1" ref="W439" ca="1">_xlfn.IFS(U439&lt;=X439,X439,U439&lt;=X439*2,X439*2,U439&lt;=X439*3,X439*3,U439&gt;X439*3,"&gt;"&amp;X439*3)</f>
        <v>Info</v>
      </c>
      <c r="X439" s="280" t="str" cm="1">
        <f t="array" ref="X439">_xlfn.IFS(M439="Level 1",7,M439="Level 2",14,M439="Level 3","30",M439="Info","Info",M439="Closed","Closed")</f>
        <v>Info</v>
      </c>
    </row>
    <row r="440" spans="1:24" s="236" customFormat="1" ht="40.799999999999997" x14ac:dyDescent="0.7">
      <c r="A440" s="273">
        <v>440</v>
      </c>
      <c r="B440" s="274" t="s">
        <v>16199</v>
      </c>
      <c r="C440" s="275">
        <v>46265</v>
      </c>
      <c r="D440" s="275">
        <v>46244</v>
      </c>
      <c r="E440" s="276" t="s">
        <v>39</v>
      </c>
      <c r="F440" s="277" t="s">
        <v>16213</v>
      </c>
      <c r="G440" s="277" t="s">
        <v>16214</v>
      </c>
      <c r="H440" s="276" t="s">
        <v>5508</v>
      </c>
      <c r="I440" s="276" t="s">
        <v>5989</v>
      </c>
      <c r="J440" s="277" t="s">
        <v>12614</v>
      </c>
      <c r="K440" s="274"/>
      <c r="L440" s="315" t="s">
        <v>1305</v>
      </c>
      <c r="M440" s="315" t="s">
        <v>5815</v>
      </c>
      <c r="N440" s="277"/>
      <c r="O440" s="273"/>
      <c r="P440" s="273"/>
      <c r="Q440" s="279"/>
      <c r="R440" s="273" t="s">
        <v>13705</v>
      </c>
      <c r="S440" s="273" t="s">
        <v>13706</v>
      </c>
      <c r="T440" s="277" t="str">
        <f t="shared" ca="1" si="10"/>
        <v>0 tahun, 1 bulan, 8 hari</v>
      </c>
      <c r="U440" s="273">
        <f ca="1">DATEDIF(C440,Summary!$A$1,"d")</f>
        <v>39</v>
      </c>
      <c r="V440" s="273" t="s">
        <v>16246</v>
      </c>
      <c r="W440" s="280" t="str" cm="1">
        <f t="array" aca="1" ref="W440" ca="1">_xlfn.IFS(U440&lt;=X440,X440,U440&lt;=X440*2,X440*2,U440&lt;=X440*3,X440*3,U440&gt;X440*3,"&gt;"&amp;X440*3)</f>
        <v>&gt;21</v>
      </c>
      <c r="X440" s="280" cm="1">
        <f t="array" ref="X440">_xlfn.IFS(M440="Level 1",7,M440="Level 2",14,M440="Level 3","30",M440="Info","Info",M440="Closed","Closed")</f>
        <v>7</v>
      </c>
    </row>
    <row r="441" spans="1:24" s="236" customFormat="1" ht="81.599999999999994" x14ac:dyDescent="0.7">
      <c r="A441" s="273">
        <v>441</v>
      </c>
      <c r="B441" s="274" t="s">
        <v>16200</v>
      </c>
      <c r="C441" s="275">
        <v>46265</v>
      </c>
      <c r="D441" s="275">
        <v>46265</v>
      </c>
      <c r="E441" s="276" t="s">
        <v>10388</v>
      </c>
      <c r="F441" s="277" t="s">
        <v>16215</v>
      </c>
      <c r="G441" s="277" t="s">
        <v>16211</v>
      </c>
      <c r="H441" s="276" t="s">
        <v>5508</v>
      </c>
      <c r="I441" s="276" t="s">
        <v>5990</v>
      </c>
      <c r="J441" s="277" t="s">
        <v>12614</v>
      </c>
      <c r="K441" s="274"/>
      <c r="L441" s="312" t="s">
        <v>1308</v>
      </c>
      <c r="M441" s="312" t="s">
        <v>1308</v>
      </c>
      <c r="N441" s="277"/>
      <c r="O441" s="273"/>
      <c r="P441" s="273" t="s">
        <v>15976</v>
      </c>
      <c r="Q441" s="279"/>
      <c r="R441" s="273" t="s">
        <v>11545</v>
      </c>
      <c r="S441" s="273" t="s">
        <v>13350</v>
      </c>
      <c r="T441" s="277" t="str">
        <f t="shared" ca="1" si="10"/>
        <v>0 tahun, 1 bulan, 8 hari</v>
      </c>
      <c r="U441" s="273">
        <f ca="1">DATEDIF(C441,Summary!$A$1,"d")</f>
        <v>39</v>
      </c>
      <c r="V441" s="273" t="s">
        <v>16247</v>
      </c>
      <c r="W441" s="280" t="str" cm="1">
        <f t="array" aca="1" ref="W441" ca="1">_xlfn.IFS(U441&lt;=X441,X441,U441&lt;=X441*2,X441*2,U441&lt;=X441*3,X441*3,U441&gt;X441*3,"&gt;"&amp;X441*3)</f>
        <v>Info</v>
      </c>
      <c r="X441" s="280" t="str" cm="1">
        <f t="array" ref="X441">_xlfn.IFS(M441="Level 1",7,M441="Level 2",14,M441="Level 3","30",M441="Info","Info",M441="Closed","Closed")</f>
        <v>Info</v>
      </c>
    </row>
    <row r="442" spans="1:24" s="236" customFormat="1" ht="61.2" x14ac:dyDescent="0.7">
      <c r="A442" s="273">
        <v>442</v>
      </c>
      <c r="B442" s="274" t="s">
        <v>16201</v>
      </c>
      <c r="C442" s="275">
        <v>46265</v>
      </c>
      <c r="D442" s="275">
        <v>46265</v>
      </c>
      <c r="E442" s="276" t="s">
        <v>10388</v>
      </c>
      <c r="F442" s="277" t="s">
        <v>16216</v>
      </c>
      <c r="G442" s="277" t="s">
        <v>16217</v>
      </c>
      <c r="H442" s="276" t="s">
        <v>5508</v>
      </c>
      <c r="I442" s="276" t="s">
        <v>3200</v>
      </c>
      <c r="J442" s="277" t="s">
        <v>12850</v>
      </c>
      <c r="K442" s="274"/>
      <c r="L442" s="312" t="s">
        <v>1308</v>
      </c>
      <c r="M442" s="312" t="s">
        <v>1308</v>
      </c>
      <c r="N442" s="277"/>
      <c r="O442" s="273"/>
      <c r="P442" s="273"/>
      <c r="Q442" s="279"/>
      <c r="R442" s="273" t="s">
        <v>1080</v>
      </c>
      <c r="S442" s="273" t="s">
        <v>9788</v>
      </c>
      <c r="T442" s="277" t="str">
        <f t="shared" ca="1" si="10"/>
        <v>0 tahun, 1 bulan, 8 hari</v>
      </c>
      <c r="U442" s="273">
        <f ca="1">DATEDIF(C442,Summary!$A$1,"d")</f>
        <v>39</v>
      </c>
      <c r="V442" s="273" t="s">
        <v>16248</v>
      </c>
      <c r="W442" s="280" t="str" cm="1">
        <f t="array" aca="1" ref="W442" ca="1">_xlfn.IFS(U442&lt;=X442,X442,U442&lt;=X442*2,X442*2,U442&lt;=X442*3,X442*3,U442&gt;X442*3,"&gt;"&amp;X442*3)</f>
        <v>Info</v>
      </c>
      <c r="X442" s="280" t="str" cm="1">
        <f t="array" ref="X442">_xlfn.IFS(M442="Level 1",7,M442="Level 2",14,M442="Level 3","30",M442="Info","Info",M442="Closed","Closed")</f>
        <v>Info</v>
      </c>
    </row>
    <row r="443" spans="1:24" s="236" customFormat="1" ht="61.2" x14ac:dyDescent="0.7">
      <c r="A443" s="273">
        <v>443</v>
      </c>
      <c r="B443" s="274" t="s">
        <v>16202</v>
      </c>
      <c r="C443" s="275">
        <v>46265</v>
      </c>
      <c r="D443" s="275">
        <v>46262</v>
      </c>
      <c r="E443" s="276" t="s">
        <v>39</v>
      </c>
      <c r="F443" s="277" t="s">
        <v>16218</v>
      </c>
      <c r="G443" s="277" t="s">
        <v>16219</v>
      </c>
      <c r="H443" s="276" t="s">
        <v>5508</v>
      </c>
      <c r="I443" s="276" t="s">
        <v>5989</v>
      </c>
      <c r="J443" s="277" t="s">
        <v>12852</v>
      </c>
      <c r="K443" s="274"/>
      <c r="L443" s="312" t="s">
        <v>1308</v>
      </c>
      <c r="M443" s="312" t="s">
        <v>1308</v>
      </c>
      <c r="N443" s="277"/>
      <c r="O443" s="273"/>
      <c r="P443" s="273"/>
      <c r="Q443" s="279"/>
      <c r="R443" s="273" t="s">
        <v>1080</v>
      </c>
      <c r="S443" s="273" t="s">
        <v>9788</v>
      </c>
      <c r="T443" s="277" t="str">
        <f t="shared" ca="1" si="10"/>
        <v>0 tahun, 1 bulan, 8 hari</v>
      </c>
      <c r="U443" s="273">
        <f ca="1">DATEDIF(C443,Summary!$A$1,"d")</f>
        <v>39</v>
      </c>
      <c r="V443" s="273" t="s">
        <v>16249</v>
      </c>
      <c r="W443" s="280" t="str" cm="1">
        <f t="array" aca="1" ref="W443" ca="1">_xlfn.IFS(U443&lt;=X443,X443,U443&lt;=X443*2,X443*2,U443&lt;=X443*3,X443*3,U443&gt;X443*3,"&gt;"&amp;X443*3)</f>
        <v>Info</v>
      </c>
      <c r="X443" s="280" t="str" cm="1">
        <f t="array" ref="X443">_xlfn.IFS(M443="Level 1",7,M443="Level 2",14,M443="Level 3","30",M443="Info","Info",M443="Closed","Closed")</f>
        <v>Info</v>
      </c>
    </row>
    <row r="444" spans="1:24" s="236" customFormat="1" ht="61.2" x14ac:dyDescent="0.7">
      <c r="A444" s="273">
        <v>444</v>
      </c>
      <c r="B444" s="274" t="s">
        <v>16203</v>
      </c>
      <c r="C444" s="275">
        <v>46265</v>
      </c>
      <c r="D444" s="275">
        <v>46258</v>
      </c>
      <c r="E444" s="276" t="s">
        <v>10388</v>
      </c>
      <c r="F444" s="277" t="s">
        <v>16220</v>
      </c>
      <c r="G444" s="277" t="s">
        <v>16221</v>
      </c>
      <c r="H444" s="276" t="s">
        <v>5508</v>
      </c>
      <c r="I444" s="276" t="s">
        <v>5989</v>
      </c>
      <c r="J444" s="277" t="s">
        <v>12614</v>
      </c>
      <c r="K444" s="274"/>
      <c r="L444" s="312" t="s">
        <v>1308</v>
      </c>
      <c r="M444" s="312" t="s">
        <v>1308</v>
      </c>
      <c r="N444" s="277"/>
      <c r="O444" s="273"/>
      <c r="P444" s="273"/>
      <c r="Q444" s="279"/>
      <c r="R444" s="273" t="s">
        <v>13705</v>
      </c>
      <c r="S444" s="273" t="s">
        <v>13706</v>
      </c>
      <c r="T444" s="277" t="str">
        <f t="shared" ca="1" si="10"/>
        <v>0 tahun, 1 bulan, 8 hari</v>
      </c>
      <c r="U444" s="273">
        <f ca="1">DATEDIF(C444,Summary!$A$1,"d")</f>
        <v>39</v>
      </c>
      <c r="V444" s="273" t="s">
        <v>16250</v>
      </c>
      <c r="W444" s="280" t="str" cm="1">
        <f t="array" aca="1" ref="W444" ca="1">_xlfn.IFS(U444&lt;=X444,X444,U444&lt;=X444*2,X444*2,U444&lt;=X444*3,X444*3,U444&gt;X444*3,"&gt;"&amp;X444*3)</f>
        <v>Info</v>
      </c>
      <c r="X444" s="280" t="str" cm="1">
        <f t="array" ref="X444">_xlfn.IFS(M444="Level 1",7,M444="Level 2",14,M444="Level 3","30",M444="Info","Info",M444="Closed","Closed")</f>
        <v>Info</v>
      </c>
    </row>
    <row r="445" spans="1:24" s="236" customFormat="1" ht="61.2" x14ac:dyDescent="0.7">
      <c r="A445" s="273">
        <v>445</v>
      </c>
      <c r="B445" s="274" t="s">
        <v>16204</v>
      </c>
      <c r="C445" s="275">
        <v>46265</v>
      </c>
      <c r="D445" s="275">
        <v>46258</v>
      </c>
      <c r="E445" s="276" t="s">
        <v>10388</v>
      </c>
      <c r="F445" s="277" t="s">
        <v>16222</v>
      </c>
      <c r="G445" s="277" t="s">
        <v>16223</v>
      </c>
      <c r="H445" s="276" t="s">
        <v>5508</v>
      </c>
      <c r="I445" s="276" t="s">
        <v>5989</v>
      </c>
      <c r="J445" s="277" t="s">
        <v>12614</v>
      </c>
      <c r="K445" s="274"/>
      <c r="L445" s="312" t="s">
        <v>1308</v>
      </c>
      <c r="M445" s="312" t="s">
        <v>1308</v>
      </c>
      <c r="N445" s="277"/>
      <c r="O445" s="273"/>
      <c r="P445" s="273"/>
      <c r="Q445" s="279"/>
      <c r="R445" s="273" t="s">
        <v>13705</v>
      </c>
      <c r="S445" s="273" t="s">
        <v>13706</v>
      </c>
      <c r="T445" s="277" t="str">
        <f t="shared" ca="1" si="10"/>
        <v>0 tahun, 1 bulan, 8 hari</v>
      </c>
      <c r="U445" s="273">
        <f ca="1">DATEDIF(C445,Summary!$A$1,"d")</f>
        <v>39</v>
      </c>
      <c r="V445" s="273" t="s">
        <v>16251</v>
      </c>
      <c r="W445" s="280" t="str" cm="1">
        <f t="array" aca="1" ref="W445" ca="1">_xlfn.IFS(U445&lt;=X445,X445,U445&lt;=X445*2,X445*2,U445&lt;=X445*3,X445*3,U445&gt;X445*3,"&gt;"&amp;X445*3)</f>
        <v>Info</v>
      </c>
      <c r="X445" s="280" t="str" cm="1">
        <f t="array" ref="X445">_xlfn.IFS(M445="Level 1",7,M445="Level 2",14,M445="Level 3","30",M445="Info","Info",M445="Closed","Closed")</f>
        <v>Info</v>
      </c>
    </row>
    <row r="446" spans="1:24" s="236" customFormat="1" ht="61.2" x14ac:dyDescent="0.7">
      <c r="A446" s="273">
        <v>446</v>
      </c>
      <c r="B446" s="274" t="s">
        <v>16205</v>
      </c>
      <c r="C446" s="275">
        <v>46267</v>
      </c>
      <c r="D446" s="275">
        <v>46245</v>
      </c>
      <c r="E446" s="276" t="s">
        <v>39</v>
      </c>
      <c r="F446" s="277" t="s">
        <v>16224</v>
      </c>
      <c r="G446" s="277" t="s">
        <v>16225</v>
      </c>
      <c r="H446" s="276" t="s">
        <v>5985</v>
      </c>
      <c r="I446" s="276" t="s">
        <v>5985</v>
      </c>
      <c r="J446" s="277" t="s">
        <v>12601</v>
      </c>
      <c r="K446" s="274"/>
      <c r="L446" s="316" t="s">
        <v>1184</v>
      </c>
      <c r="M446" s="316" t="s">
        <v>1184</v>
      </c>
      <c r="N446" s="277"/>
      <c r="O446" s="273" t="s">
        <v>16266</v>
      </c>
      <c r="P446" s="273" t="s">
        <v>16266</v>
      </c>
      <c r="Q446" s="279"/>
      <c r="R446" s="273" t="s">
        <v>1197</v>
      </c>
      <c r="S446" s="273" t="s">
        <v>1198</v>
      </c>
      <c r="T446" s="277" t="str">
        <f t="shared" ca="1" si="10"/>
        <v>0 tahun, 1 bulan, 7 hari</v>
      </c>
      <c r="U446" s="273">
        <f ca="1">DATEDIF(C446,Summary!$A$1,"d")</f>
        <v>37</v>
      </c>
      <c r="V446" s="273" t="s">
        <v>16252</v>
      </c>
      <c r="W446" s="280" t="str" cm="1">
        <f t="array" aca="1" ref="W446" ca="1">_xlfn.IFS(U446&lt;=X446,X446,U446&lt;=X446*2,X446*2,U446&lt;=X446*3,X446*3,U446&gt;X446*3,"&gt;"&amp;X446*3)</f>
        <v>Closed</v>
      </c>
      <c r="X446" s="280" t="str" cm="1">
        <f t="array" ref="X446">_xlfn.IFS(M446="Level 1",7,M446="Level 2",14,M446="Level 3","30",M446="Info","Info",M446="Closed","Closed")</f>
        <v>Closed</v>
      </c>
    </row>
    <row r="447" spans="1:24" s="236" customFormat="1" ht="81.599999999999994" x14ac:dyDescent="0.7">
      <c r="A447" s="273">
        <v>447</v>
      </c>
      <c r="B447" s="274" t="s">
        <v>16256</v>
      </c>
      <c r="C447" s="275">
        <v>46269</v>
      </c>
      <c r="D447" s="275">
        <v>46266</v>
      </c>
      <c r="E447" s="276" t="s">
        <v>39</v>
      </c>
      <c r="F447" s="277" t="s">
        <v>16257</v>
      </c>
      <c r="G447" s="277" t="s">
        <v>16086</v>
      </c>
      <c r="H447" s="276" t="s">
        <v>5508</v>
      </c>
      <c r="I447" s="276" t="s">
        <v>7640</v>
      </c>
      <c r="J447" s="277" t="s">
        <v>1088</v>
      </c>
      <c r="K447" s="274"/>
      <c r="L447" s="316" t="s">
        <v>1184</v>
      </c>
      <c r="M447" s="316" t="s">
        <v>1184</v>
      </c>
      <c r="N447" s="277"/>
      <c r="O447" s="273" t="s">
        <v>16276</v>
      </c>
      <c r="P447" s="273" t="s">
        <v>16276</v>
      </c>
      <c r="Q447" s="279"/>
      <c r="R447" s="273" t="s">
        <v>1088</v>
      </c>
      <c r="S447" s="273" t="s">
        <v>14541</v>
      </c>
      <c r="T447" s="277" t="str">
        <f t="shared" ca="1" si="10"/>
        <v>0 tahun, 1 bulan, 5 hari</v>
      </c>
      <c r="U447" s="273">
        <f ca="1">DATEDIF(C447,Summary!$A$1,"d")</f>
        <v>35</v>
      </c>
      <c r="V447" s="273" t="s">
        <v>16095</v>
      </c>
      <c r="W447" s="280" t="str" cm="1">
        <f t="array" aca="1" ref="W447" ca="1">_xlfn.IFS(U447&lt;=X447,X447,U447&lt;=X447*2,X447*2,U447&lt;=X447*3,X447*3,U447&gt;X447*3,"&gt;"&amp;X447*3)</f>
        <v>Closed</v>
      </c>
      <c r="X447" s="280" t="str" cm="1">
        <f t="array" ref="X447">_xlfn.IFS(M447="Level 1",7,M447="Level 2",14,M447="Level 3","30",M447="Info","Info",M447="Closed","Closed")</f>
        <v>Closed</v>
      </c>
    </row>
    <row r="448" spans="1:24" s="236" customFormat="1" ht="81.599999999999994" x14ac:dyDescent="0.7">
      <c r="A448" s="273">
        <v>448</v>
      </c>
      <c r="B448" s="274" t="s">
        <v>16258</v>
      </c>
      <c r="C448" s="275">
        <v>46269</v>
      </c>
      <c r="D448" s="275">
        <v>46266</v>
      </c>
      <c r="E448" s="276" t="s">
        <v>39</v>
      </c>
      <c r="F448" s="277" t="s">
        <v>16259</v>
      </c>
      <c r="G448" s="277" t="s">
        <v>16086</v>
      </c>
      <c r="H448" s="276" t="s">
        <v>5508</v>
      </c>
      <c r="I448" s="276" t="s">
        <v>7640</v>
      </c>
      <c r="J448" s="277" t="s">
        <v>1088</v>
      </c>
      <c r="K448" s="274"/>
      <c r="L448" s="316" t="s">
        <v>1184</v>
      </c>
      <c r="M448" s="316" t="s">
        <v>1184</v>
      </c>
      <c r="N448" s="277"/>
      <c r="O448" s="273" t="s">
        <v>16276</v>
      </c>
      <c r="P448" s="273" t="s">
        <v>16276</v>
      </c>
      <c r="Q448" s="279"/>
      <c r="R448" s="273" t="s">
        <v>1088</v>
      </c>
      <c r="S448" s="273" t="s">
        <v>14541</v>
      </c>
      <c r="T448" s="277" t="str">
        <f t="shared" ca="1" si="10"/>
        <v>0 tahun, 1 bulan, 5 hari</v>
      </c>
      <c r="U448" s="273">
        <f ca="1">DATEDIF(C448,Summary!$A$1,"d")</f>
        <v>35</v>
      </c>
      <c r="V448" s="273" t="s">
        <v>16095</v>
      </c>
      <c r="W448" s="280" t="str" cm="1">
        <f t="array" aca="1" ref="W448" ca="1">_xlfn.IFS(U448&lt;=X448,X448,U448&lt;=X448*2,X448*2,U448&lt;=X448*3,X448*3,U448&gt;X448*3,"&gt;"&amp;X448*3)</f>
        <v>Closed</v>
      </c>
      <c r="X448" s="280" t="str" cm="1">
        <f t="array" ref="X448">_xlfn.IFS(M448="Level 1",7,M448="Level 2",14,M448="Level 3","30",M448="Info","Info",M448="Closed","Closed")</f>
        <v>Closed</v>
      </c>
    </row>
    <row r="449" spans="1:24" s="236" customFormat="1" ht="122.4" x14ac:dyDescent="0.7">
      <c r="A449" s="273">
        <v>449</v>
      </c>
      <c r="B449" s="274" t="s">
        <v>16358</v>
      </c>
      <c r="C449" s="275">
        <v>46269</v>
      </c>
      <c r="D449" s="275">
        <v>46266</v>
      </c>
      <c r="E449" s="276" t="s">
        <v>39</v>
      </c>
      <c r="F449" s="277" t="s">
        <v>16377</v>
      </c>
      <c r="G449" s="277" t="s">
        <v>16378</v>
      </c>
      <c r="H449" s="276" t="s">
        <v>5508</v>
      </c>
      <c r="I449" s="276" t="s">
        <v>7640</v>
      </c>
      <c r="J449" s="277" t="s">
        <v>1088</v>
      </c>
      <c r="K449" s="274" t="s">
        <v>14977</v>
      </c>
      <c r="L449" s="316" t="s">
        <v>1184</v>
      </c>
      <c r="M449" s="316" t="s">
        <v>1184</v>
      </c>
      <c r="N449" s="277"/>
      <c r="O449" s="273" t="s">
        <v>16276</v>
      </c>
      <c r="P449" s="273" t="s">
        <v>16276</v>
      </c>
      <c r="Q449" s="279"/>
      <c r="R449" s="273" t="s">
        <v>1088</v>
      </c>
      <c r="S449" s="273" t="s">
        <v>14541</v>
      </c>
      <c r="T449" s="277"/>
      <c r="U449" s="273"/>
      <c r="V449" s="273"/>
      <c r="W449" s="280"/>
      <c r="X449" s="280"/>
    </row>
    <row r="450" spans="1:24" s="236" customFormat="1" ht="163.19999999999999" x14ac:dyDescent="0.7">
      <c r="A450" s="273">
        <v>450</v>
      </c>
      <c r="B450" s="274" t="s">
        <v>16359</v>
      </c>
      <c r="C450" s="275">
        <v>46269</v>
      </c>
      <c r="D450" s="275">
        <v>46258</v>
      </c>
      <c r="E450" s="276" t="s">
        <v>10388</v>
      </c>
      <c r="F450" s="277" t="s">
        <v>16379</v>
      </c>
      <c r="G450" s="277" t="s">
        <v>16380</v>
      </c>
      <c r="H450" s="276" t="s">
        <v>5508</v>
      </c>
      <c r="I450" s="276" t="s">
        <v>5989</v>
      </c>
      <c r="J450" s="277" t="s">
        <v>12613</v>
      </c>
      <c r="K450" s="274" t="s">
        <v>14978</v>
      </c>
      <c r="L450" s="312" t="s">
        <v>1308</v>
      </c>
      <c r="M450" s="312" t="s">
        <v>1308</v>
      </c>
      <c r="N450" s="277"/>
      <c r="O450" s="273"/>
      <c r="P450" s="273" t="s">
        <v>13129</v>
      </c>
      <c r="Q450" s="279"/>
      <c r="R450" s="273" t="s">
        <v>1080</v>
      </c>
      <c r="S450" s="273" t="s">
        <v>9788</v>
      </c>
      <c r="T450" s="277"/>
      <c r="U450" s="273"/>
      <c r="V450" s="273"/>
      <c r="W450" s="280"/>
      <c r="X450" s="280"/>
    </row>
    <row r="451" spans="1:24" s="236" customFormat="1" ht="122.4" x14ac:dyDescent="0.7">
      <c r="A451" s="273">
        <v>451</v>
      </c>
      <c r="B451" s="274" t="s">
        <v>16360</v>
      </c>
      <c r="C451" s="275">
        <v>46269</v>
      </c>
      <c r="D451" s="275">
        <v>46266</v>
      </c>
      <c r="E451" s="276" t="s">
        <v>39</v>
      </c>
      <c r="F451" s="277" t="s">
        <v>16381</v>
      </c>
      <c r="G451" s="277" t="s">
        <v>16408</v>
      </c>
      <c r="H451" s="276" t="s">
        <v>5508</v>
      </c>
      <c r="I451" s="276" t="s">
        <v>3191</v>
      </c>
      <c r="J451" s="277" t="s">
        <v>1088</v>
      </c>
      <c r="K451" s="274" t="s">
        <v>14977</v>
      </c>
      <c r="L451" s="316" t="s">
        <v>1184</v>
      </c>
      <c r="M451" s="316" t="s">
        <v>1184</v>
      </c>
      <c r="N451" s="277"/>
      <c r="O451" s="273" t="s">
        <v>16423</v>
      </c>
      <c r="P451" s="273" t="s">
        <v>16423</v>
      </c>
      <c r="Q451" s="279"/>
      <c r="R451" s="273" t="s">
        <v>1088</v>
      </c>
      <c r="S451" s="273" t="s">
        <v>14541</v>
      </c>
      <c r="T451" s="277"/>
      <c r="U451" s="273"/>
      <c r="V451" s="273"/>
      <c r="W451" s="280"/>
      <c r="X451" s="280"/>
    </row>
    <row r="452" spans="1:24" s="236" customFormat="1" ht="102" x14ac:dyDescent="0.7">
      <c r="A452" s="273">
        <v>452</v>
      </c>
      <c r="B452" s="274" t="s">
        <v>16362</v>
      </c>
      <c r="C452" s="275">
        <v>46269</v>
      </c>
      <c r="D452" s="275">
        <v>46267</v>
      </c>
      <c r="E452" s="276" t="s">
        <v>39</v>
      </c>
      <c r="F452" s="277" t="s">
        <v>16382</v>
      </c>
      <c r="G452" s="277" t="s">
        <v>16383</v>
      </c>
      <c r="H452" s="276" t="s">
        <v>5508</v>
      </c>
      <c r="I452" s="276" t="s">
        <v>5989</v>
      </c>
      <c r="J452" s="277" t="s">
        <v>12603</v>
      </c>
      <c r="K452" s="274" t="s">
        <v>14977</v>
      </c>
      <c r="L452" s="316" t="s">
        <v>1184</v>
      </c>
      <c r="M452" s="316" t="s">
        <v>1184</v>
      </c>
      <c r="N452" s="277"/>
      <c r="O452" s="273" t="s">
        <v>16415</v>
      </c>
      <c r="P452" s="273" t="s">
        <v>16415</v>
      </c>
      <c r="Q452" s="279"/>
      <c r="R452" s="273" t="s">
        <v>1080</v>
      </c>
      <c r="S452" s="273" t="s">
        <v>9788</v>
      </c>
      <c r="T452" s="277"/>
      <c r="U452" s="273"/>
      <c r="V452" s="273"/>
      <c r="W452" s="280"/>
      <c r="X452" s="280"/>
    </row>
    <row r="453" spans="1:24" s="236" customFormat="1" ht="61.2" x14ac:dyDescent="0.7">
      <c r="A453" s="273">
        <v>453</v>
      </c>
      <c r="B453" s="274" t="s">
        <v>16363</v>
      </c>
      <c r="C453" s="275">
        <v>46272</v>
      </c>
      <c r="D453" s="275">
        <v>46269</v>
      </c>
      <c r="E453" s="276" t="s">
        <v>39</v>
      </c>
      <c r="F453" s="277" t="s">
        <v>16384</v>
      </c>
      <c r="G453" s="277" t="s">
        <v>16385</v>
      </c>
      <c r="H453" s="276" t="s">
        <v>5508</v>
      </c>
      <c r="I453" s="276" t="s">
        <v>5989</v>
      </c>
      <c r="J453" s="277" t="s">
        <v>9844</v>
      </c>
      <c r="K453" s="274" t="s">
        <v>14977</v>
      </c>
      <c r="L453" s="315" t="s">
        <v>1305</v>
      </c>
      <c r="M453" s="315" t="s">
        <v>5814</v>
      </c>
      <c r="N453" s="277"/>
      <c r="O453" s="273"/>
      <c r="P453" s="273"/>
      <c r="Q453" s="279"/>
      <c r="R453" s="273" t="s">
        <v>10720</v>
      </c>
      <c r="S453" s="273" t="s">
        <v>1071</v>
      </c>
      <c r="T453" s="277"/>
      <c r="U453" s="273"/>
      <c r="V453" s="273"/>
      <c r="W453" s="280"/>
      <c r="X453" s="280"/>
    </row>
    <row r="454" spans="1:24" s="236" customFormat="1" ht="61.2" x14ac:dyDescent="0.7">
      <c r="A454" s="273">
        <v>454</v>
      </c>
      <c r="B454" s="274" t="s">
        <v>16364</v>
      </c>
      <c r="C454" s="275">
        <v>46272</v>
      </c>
      <c r="D454" s="275">
        <v>46269</v>
      </c>
      <c r="E454" s="276" t="s">
        <v>39</v>
      </c>
      <c r="F454" s="277" t="s">
        <v>16409</v>
      </c>
      <c r="G454" s="277" t="s">
        <v>16021</v>
      </c>
      <c r="H454" s="276" t="s">
        <v>5508</v>
      </c>
      <c r="I454" s="276" t="s">
        <v>5989</v>
      </c>
      <c r="J454" s="277" t="s">
        <v>9844</v>
      </c>
      <c r="K454" s="274" t="s">
        <v>14978</v>
      </c>
      <c r="L454" s="312" t="s">
        <v>1308</v>
      </c>
      <c r="M454" s="312" t="s">
        <v>1308</v>
      </c>
      <c r="N454" s="277"/>
      <c r="O454" s="273"/>
      <c r="P454" s="273"/>
      <c r="Q454" s="279"/>
      <c r="R454" s="273" t="s">
        <v>10720</v>
      </c>
      <c r="S454" s="273" t="s">
        <v>1071</v>
      </c>
      <c r="T454" s="277"/>
      <c r="U454" s="273"/>
      <c r="V454" s="273"/>
      <c r="W454" s="280"/>
      <c r="X454" s="280"/>
    </row>
    <row r="455" spans="1:24" s="236" customFormat="1" ht="81.599999999999994" x14ac:dyDescent="0.7">
      <c r="A455" s="273">
        <v>455</v>
      </c>
      <c r="B455" s="274" t="s">
        <v>16365</v>
      </c>
      <c r="C455" s="275">
        <v>46272</v>
      </c>
      <c r="D455" s="275">
        <v>46265</v>
      </c>
      <c r="E455" s="276" t="s">
        <v>39</v>
      </c>
      <c r="F455" s="277" t="s">
        <v>16386</v>
      </c>
      <c r="G455" s="277" t="s">
        <v>16021</v>
      </c>
      <c r="H455" s="276" t="s">
        <v>5985</v>
      </c>
      <c r="I455" s="276" t="s">
        <v>5985</v>
      </c>
      <c r="J455" s="277" t="s">
        <v>12603</v>
      </c>
      <c r="K455" s="274" t="s">
        <v>14978</v>
      </c>
      <c r="L455" s="312" t="s">
        <v>1308</v>
      </c>
      <c r="M455" s="312" t="s">
        <v>1308</v>
      </c>
      <c r="N455" s="277"/>
      <c r="O455" s="273"/>
      <c r="P455" s="273"/>
      <c r="Q455" s="279"/>
      <c r="R455" s="273" t="s">
        <v>1080</v>
      </c>
      <c r="S455" s="273" t="s">
        <v>9788</v>
      </c>
      <c r="T455" s="277"/>
      <c r="U455" s="273"/>
      <c r="V455" s="273"/>
      <c r="W455" s="280"/>
      <c r="X455" s="280"/>
    </row>
    <row r="456" spans="1:24" s="236" customFormat="1" ht="61.2" x14ac:dyDescent="0.7">
      <c r="A456" s="273">
        <v>456</v>
      </c>
      <c r="B456" s="274" t="s">
        <v>16366</v>
      </c>
      <c r="C456" s="275">
        <v>46273</v>
      </c>
      <c r="D456" s="275">
        <v>46266</v>
      </c>
      <c r="E456" s="276" t="s">
        <v>39</v>
      </c>
      <c r="F456" s="277" t="s">
        <v>16387</v>
      </c>
      <c r="G456" s="277" t="s">
        <v>16526</v>
      </c>
      <c r="H456" s="276" t="s">
        <v>5508</v>
      </c>
      <c r="I456" s="276" t="s">
        <v>5990</v>
      </c>
      <c r="J456" s="277" t="s">
        <v>1088</v>
      </c>
      <c r="K456" s="274" t="s">
        <v>14977</v>
      </c>
      <c r="L456" s="316" t="s">
        <v>1184</v>
      </c>
      <c r="M456" s="316" t="s">
        <v>1184</v>
      </c>
      <c r="N456" s="277"/>
      <c r="O456" s="273" t="s">
        <v>16300</v>
      </c>
      <c r="P456" s="273" t="s">
        <v>16300</v>
      </c>
      <c r="Q456" s="279"/>
      <c r="R456" s="273" t="s">
        <v>1088</v>
      </c>
      <c r="S456" s="273" t="s">
        <v>14541</v>
      </c>
      <c r="T456" s="277"/>
      <c r="U456" s="273"/>
      <c r="V456" s="273"/>
      <c r="W456" s="280"/>
      <c r="X456" s="280"/>
    </row>
    <row r="457" spans="1:24" s="236" customFormat="1" ht="61.2" x14ac:dyDescent="0.7">
      <c r="A457" s="273">
        <v>457</v>
      </c>
      <c r="B457" s="274" t="s">
        <v>16367</v>
      </c>
      <c r="C457" s="275">
        <v>46273</v>
      </c>
      <c r="D457" s="275">
        <v>46266</v>
      </c>
      <c r="E457" s="276" t="s">
        <v>39</v>
      </c>
      <c r="F457" s="277" t="s">
        <v>16388</v>
      </c>
      <c r="G457" s="277" t="s">
        <v>16389</v>
      </c>
      <c r="H457" s="276" t="s">
        <v>5508</v>
      </c>
      <c r="I457" s="276" t="s">
        <v>5990</v>
      </c>
      <c r="J457" s="277" t="s">
        <v>1088</v>
      </c>
      <c r="K457" s="274" t="s">
        <v>14977</v>
      </c>
      <c r="L457" s="316" t="s">
        <v>1184</v>
      </c>
      <c r="M457" s="316" t="s">
        <v>1184</v>
      </c>
      <c r="N457" s="277"/>
      <c r="O457" s="273" t="s">
        <v>16300</v>
      </c>
      <c r="P457" s="273" t="s">
        <v>16300</v>
      </c>
      <c r="Q457" s="279"/>
      <c r="R457" s="273" t="s">
        <v>1088</v>
      </c>
      <c r="S457" s="273" t="s">
        <v>14541</v>
      </c>
      <c r="T457" s="277"/>
      <c r="U457" s="273"/>
      <c r="V457" s="273"/>
      <c r="W457" s="280"/>
      <c r="X457" s="280"/>
    </row>
    <row r="458" spans="1:24" s="236" customFormat="1" ht="102" x14ac:dyDescent="0.7">
      <c r="A458" s="273">
        <v>458</v>
      </c>
      <c r="B458" s="274" t="s">
        <v>16361</v>
      </c>
      <c r="C458" s="275">
        <v>46273</v>
      </c>
      <c r="D458" s="275">
        <v>46266</v>
      </c>
      <c r="E458" s="276" t="s">
        <v>39</v>
      </c>
      <c r="F458" s="277" t="s">
        <v>16390</v>
      </c>
      <c r="G458" s="277" t="s">
        <v>16391</v>
      </c>
      <c r="H458" s="276" t="s">
        <v>5508</v>
      </c>
      <c r="I458" s="276" t="s">
        <v>5990</v>
      </c>
      <c r="J458" s="277" t="s">
        <v>1088</v>
      </c>
      <c r="K458" s="274" t="s">
        <v>14977</v>
      </c>
      <c r="L458" s="316" t="s">
        <v>1184</v>
      </c>
      <c r="M458" s="316" t="s">
        <v>1184</v>
      </c>
      <c r="N458" s="277"/>
      <c r="O458" s="273" t="s">
        <v>16300</v>
      </c>
      <c r="P458" s="273" t="s">
        <v>16300</v>
      </c>
      <c r="Q458" s="279"/>
      <c r="R458" s="273" t="s">
        <v>1088</v>
      </c>
      <c r="S458" s="273" t="s">
        <v>14541</v>
      </c>
      <c r="T458" s="277"/>
      <c r="U458" s="273"/>
      <c r="V458" s="273"/>
      <c r="W458" s="280"/>
      <c r="X458" s="280"/>
    </row>
    <row r="459" spans="1:24" s="236" customFormat="1" ht="81.599999999999994" x14ac:dyDescent="0.7">
      <c r="A459" s="273">
        <v>459</v>
      </c>
      <c r="B459" s="274" t="s">
        <v>16368</v>
      </c>
      <c r="C459" s="275">
        <v>46274</v>
      </c>
      <c r="D459" s="275">
        <v>46272</v>
      </c>
      <c r="E459" s="276" t="s">
        <v>39</v>
      </c>
      <c r="F459" s="277" t="s">
        <v>16392</v>
      </c>
      <c r="G459" s="277" t="s">
        <v>16393</v>
      </c>
      <c r="H459" s="276" t="s">
        <v>5508</v>
      </c>
      <c r="I459" s="276" t="s">
        <v>5508</v>
      </c>
      <c r="J459" s="277" t="s">
        <v>1088</v>
      </c>
      <c r="K459" s="274" t="s">
        <v>14977</v>
      </c>
      <c r="L459" s="316" t="s">
        <v>1184</v>
      </c>
      <c r="M459" s="316" t="s">
        <v>1184</v>
      </c>
      <c r="N459" s="277"/>
      <c r="O459" s="273" t="s">
        <v>16882</v>
      </c>
      <c r="P459" s="273" t="s">
        <v>16882</v>
      </c>
      <c r="Q459" s="279"/>
      <c r="R459" s="273" t="s">
        <v>1088</v>
      </c>
      <c r="S459" s="273" t="s">
        <v>14541</v>
      </c>
      <c r="T459" s="277"/>
      <c r="U459" s="273"/>
      <c r="V459" s="273"/>
      <c r="W459" s="280"/>
      <c r="X459" s="280"/>
    </row>
    <row r="460" spans="1:24" s="236" customFormat="1" ht="204" x14ac:dyDescent="0.7">
      <c r="A460" s="273">
        <v>460</v>
      </c>
      <c r="B460" s="274" t="s">
        <v>16369</v>
      </c>
      <c r="C460" s="275">
        <v>46274</v>
      </c>
      <c r="D460" s="275">
        <v>46267</v>
      </c>
      <c r="E460" s="276" t="s">
        <v>39</v>
      </c>
      <c r="F460" s="277" t="s">
        <v>16394</v>
      </c>
      <c r="G460" s="277" t="s">
        <v>16395</v>
      </c>
      <c r="H460" s="276" t="s">
        <v>5508</v>
      </c>
      <c r="I460" s="276" t="s">
        <v>5990</v>
      </c>
      <c r="J460" s="277" t="s">
        <v>1088</v>
      </c>
      <c r="K460" s="274" t="s">
        <v>14977</v>
      </c>
      <c r="L460" s="316" t="s">
        <v>1184</v>
      </c>
      <c r="M460" s="316" t="s">
        <v>1184</v>
      </c>
      <c r="N460" s="277"/>
      <c r="O460" s="273" t="s">
        <v>16569</v>
      </c>
      <c r="P460" s="273" t="s">
        <v>16569</v>
      </c>
      <c r="Q460" s="279"/>
      <c r="R460" s="273" t="s">
        <v>1088</v>
      </c>
      <c r="S460" s="273" t="s">
        <v>14541</v>
      </c>
      <c r="T460" s="277"/>
      <c r="U460" s="273"/>
      <c r="V460" s="273"/>
      <c r="W460" s="280"/>
      <c r="X460" s="280"/>
    </row>
    <row r="461" spans="1:24" s="236" customFormat="1" ht="61.2" x14ac:dyDescent="0.7">
      <c r="A461" s="273">
        <v>461</v>
      </c>
      <c r="B461" s="274" t="s">
        <v>16370</v>
      </c>
      <c r="C461" s="275">
        <v>46274</v>
      </c>
      <c r="D461" s="275">
        <v>46267</v>
      </c>
      <c r="E461" s="276" t="s">
        <v>39</v>
      </c>
      <c r="F461" s="277" t="s">
        <v>16396</v>
      </c>
      <c r="G461" s="277" t="s">
        <v>16397</v>
      </c>
      <c r="H461" s="276" t="s">
        <v>5508</v>
      </c>
      <c r="I461" s="276" t="s">
        <v>5990</v>
      </c>
      <c r="J461" s="277" t="s">
        <v>1088</v>
      </c>
      <c r="K461" s="274" t="s">
        <v>14977</v>
      </c>
      <c r="L461" s="316" t="s">
        <v>1184</v>
      </c>
      <c r="M461" s="316" t="s">
        <v>1184</v>
      </c>
      <c r="N461" s="277"/>
      <c r="O461" s="273" t="s">
        <v>16569</v>
      </c>
      <c r="P461" s="273" t="s">
        <v>16569</v>
      </c>
      <c r="Q461" s="279"/>
      <c r="R461" s="273" t="s">
        <v>1088</v>
      </c>
      <c r="S461" s="273" t="s">
        <v>14541</v>
      </c>
      <c r="T461" s="277"/>
      <c r="U461" s="273"/>
      <c r="V461" s="273"/>
      <c r="W461" s="280"/>
      <c r="X461" s="280"/>
    </row>
    <row r="462" spans="1:24" s="236" customFormat="1" ht="102" x14ac:dyDescent="0.7">
      <c r="A462" s="273">
        <v>462</v>
      </c>
      <c r="B462" s="274" t="s">
        <v>16371</v>
      </c>
      <c r="C462" s="275">
        <v>46274</v>
      </c>
      <c r="D462" s="275">
        <v>46267</v>
      </c>
      <c r="E462" s="276" t="s">
        <v>39</v>
      </c>
      <c r="F462" s="277" t="s">
        <v>16398</v>
      </c>
      <c r="G462" s="277" t="s">
        <v>16399</v>
      </c>
      <c r="H462" s="276" t="s">
        <v>5508</v>
      </c>
      <c r="I462" s="276" t="s">
        <v>7640</v>
      </c>
      <c r="J462" s="277" t="s">
        <v>1088</v>
      </c>
      <c r="K462" s="274" t="s">
        <v>14977</v>
      </c>
      <c r="L462" s="316" t="s">
        <v>1184</v>
      </c>
      <c r="M462" s="316" t="s">
        <v>1184</v>
      </c>
      <c r="N462" s="277"/>
      <c r="O462" s="273" t="s">
        <v>16587</v>
      </c>
      <c r="P462" s="273" t="s">
        <v>16587</v>
      </c>
      <c r="Q462" s="279"/>
      <c r="R462" s="273" t="s">
        <v>1088</v>
      </c>
      <c r="S462" s="273" t="s">
        <v>14541</v>
      </c>
      <c r="T462" s="277"/>
      <c r="U462" s="273"/>
      <c r="V462" s="273"/>
      <c r="W462" s="280"/>
      <c r="X462" s="280"/>
    </row>
    <row r="463" spans="1:24" s="236" customFormat="1" x14ac:dyDescent="0.7">
      <c r="A463" s="273">
        <v>463</v>
      </c>
      <c r="B463" s="274" t="s">
        <v>16372</v>
      </c>
      <c r="C463" s="275">
        <v>46274</v>
      </c>
      <c r="D463" s="275">
        <v>46267</v>
      </c>
      <c r="E463" s="276" t="s">
        <v>39</v>
      </c>
      <c r="F463" s="277" t="s">
        <v>16400</v>
      </c>
      <c r="G463" s="277" t="s">
        <v>16021</v>
      </c>
      <c r="H463" s="276" t="s">
        <v>5508</v>
      </c>
      <c r="I463" s="276" t="s">
        <v>5508</v>
      </c>
      <c r="J463" s="277" t="s">
        <v>12601</v>
      </c>
      <c r="K463" s="274" t="s">
        <v>14978</v>
      </c>
      <c r="L463" s="312" t="s">
        <v>1308</v>
      </c>
      <c r="M463" s="312" t="s">
        <v>1308</v>
      </c>
      <c r="N463" s="277"/>
      <c r="O463" s="273"/>
      <c r="P463" s="273"/>
      <c r="Q463" s="279"/>
      <c r="R463" s="273" t="s">
        <v>1080</v>
      </c>
      <c r="S463" s="273" t="s">
        <v>9788</v>
      </c>
      <c r="T463" s="277"/>
      <c r="U463" s="273"/>
      <c r="V463" s="273"/>
      <c r="W463" s="280"/>
      <c r="X463" s="280"/>
    </row>
    <row r="464" spans="1:24" s="236" customFormat="1" ht="122.4" x14ac:dyDescent="0.7">
      <c r="A464" s="273">
        <v>464</v>
      </c>
      <c r="B464" s="274" t="s">
        <v>16373</v>
      </c>
      <c r="C464" s="275">
        <v>46274</v>
      </c>
      <c r="D464" s="275">
        <v>46267</v>
      </c>
      <c r="E464" s="276" t="s">
        <v>39</v>
      </c>
      <c r="F464" s="277" t="s">
        <v>16401</v>
      </c>
      <c r="G464" s="277" t="s">
        <v>16402</v>
      </c>
      <c r="H464" s="276" t="s">
        <v>5508</v>
      </c>
      <c r="I464" s="276" t="s">
        <v>5990</v>
      </c>
      <c r="J464" s="277" t="s">
        <v>12614</v>
      </c>
      <c r="K464" s="274" t="s">
        <v>14977</v>
      </c>
      <c r="L464" s="315" t="s">
        <v>1305</v>
      </c>
      <c r="M464" s="315" t="s">
        <v>5815</v>
      </c>
      <c r="N464" s="277"/>
      <c r="O464" s="273"/>
      <c r="P464" s="273"/>
      <c r="Q464" s="279"/>
      <c r="R464" s="273" t="s">
        <v>10515</v>
      </c>
      <c r="S464" s="273" t="s">
        <v>13715</v>
      </c>
      <c r="T464" s="277"/>
      <c r="U464" s="273"/>
      <c r="V464" s="273"/>
      <c r="W464" s="280"/>
      <c r="X464" s="280"/>
    </row>
    <row r="465" spans="1:24" s="236" customFormat="1" ht="142.80000000000001" x14ac:dyDescent="0.7">
      <c r="A465" s="273">
        <v>465</v>
      </c>
      <c r="B465" s="274" t="s">
        <v>16374</v>
      </c>
      <c r="C465" s="275">
        <v>46274</v>
      </c>
      <c r="D465" s="275">
        <v>46265</v>
      </c>
      <c r="E465" s="276" t="s">
        <v>39</v>
      </c>
      <c r="F465" s="277" t="s">
        <v>16403</v>
      </c>
      <c r="G465" s="277" t="s">
        <v>16404</v>
      </c>
      <c r="H465" s="276" t="s">
        <v>5508</v>
      </c>
      <c r="I465" s="276" t="s">
        <v>3200</v>
      </c>
      <c r="J465" s="277" t="s">
        <v>13323</v>
      </c>
      <c r="K465" s="274" t="s">
        <v>14977</v>
      </c>
      <c r="L465" s="316" t="s">
        <v>1184</v>
      </c>
      <c r="M465" s="316" t="s">
        <v>1184</v>
      </c>
      <c r="N465" s="277"/>
      <c r="O465" s="273" t="s">
        <v>16559</v>
      </c>
      <c r="P465" s="273" t="s">
        <v>16559</v>
      </c>
      <c r="Q465" s="279"/>
      <c r="R465" s="273" t="s">
        <v>10661</v>
      </c>
      <c r="S465" s="273" t="s">
        <v>10891</v>
      </c>
      <c r="T465" s="277"/>
      <c r="U465" s="273"/>
      <c r="V465" s="273"/>
      <c r="W465" s="280"/>
      <c r="X465" s="280"/>
    </row>
    <row r="466" spans="1:24" s="236" customFormat="1" ht="61.2" x14ac:dyDescent="0.7">
      <c r="A466" s="273">
        <v>466</v>
      </c>
      <c r="B466" s="274" t="s">
        <v>16375</v>
      </c>
      <c r="C466" s="275">
        <v>46275</v>
      </c>
      <c r="D466" s="275">
        <v>46267</v>
      </c>
      <c r="E466" s="276" t="s">
        <v>39</v>
      </c>
      <c r="F466" s="277" t="s">
        <v>16405</v>
      </c>
      <c r="G466" s="277" t="s">
        <v>16021</v>
      </c>
      <c r="H466" s="276" t="s">
        <v>5985</v>
      </c>
      <c r="I466" s="276" t="s">
        <v>5985</v>
      </c>
      <c r="J466" s="277" t="s">
        <v>12603</v>
      </c>
      <c r="K466" s="274" t="s">
        <v>14978</v>
      </c>
      <c r="L466" s="312" t="s">
        <v>1308</v>
      </c>
      <c r="M466" s="312" t="s">
        <v>1308</v>
      </c>
      <c r="N466" s="277"/>
      <c r="O466" s="273"/>
      <c r="P466" s="273"/>
      <c r="Q466" s="279"/>
      <c r="R466" s="273" t="s">
        <v>1080</v>
      </c>
      <c r="S466" s="273" t="s">
        <v>9788</v>
      </c>
      <c r="T466" s="277"/>
      <c r="U466" s="273"/>
      <c r="V466" s="273"/>
      <c r="W466" s="280"/>
      <c r="X466" s="280"/>
    </row>
    <row r="467" spans="1:24" s="236" customFormat="1" ht="142.80000000000001" x14ac:dyDescent="0.7">
      <c r="A467" s="273">
        <v>467</v>
      </c>
      <c r="B467" s="274" t="s">
        <v>16376</v>
      </c>
      <c r="C467" s="275">
        <v>46275</v>
      </c>
      <c r="D467" s="275">
        <v>46274</v>
      </c>
      <c r="E467" s="276" t="s">
        <v>39</v>
      </c>
      <c r="F467" s="277" t="s">
        <v>16406</v>
      </c>
      <c r="G467" s="277" t="s">
        <v>16407</v>
      </c>
      <c r="H467" s="276" t="s">
        <v>5508</v>
      </c>
      <c r="I467" s="276" t="s">
        <v>3200</v>
      </c>
      <c r="J467" s="277" t="s">
        <v>13323</v>
      </c>
      <c r="K467" s="274" t="s">
        <v>14977</v>
      </c>
      <c r="L467" s="316" t="s">
        <v>1184</v>
      </c>
      <c r="M467" s="316" t="s">
        <v>1184</v>
      </c>
      <c r="N467" s="277"/>
      <c r="O467" s="273" t="s">
        <v>16582</v>
      </c>
      <c r="P467" s="273" t="s">
        <v>16582</v>
      </c>
      <c r="Q467" s="279"/>
      <c r="R467" s="273" t="s">
        <v>10661</v>
      </c>
      <c r="S467" s="273" t="s">
        <v>10891</v>
      </c>
      <c r="T467" s="277"/>
      <c r="U467" s="273"/>
      <c r="V467" s="273"/>
      <c r="W467" s="280"/>
      <c r="X467" s="280"/>
    </row>
    <row r="468" spans="1:24" s="236" customFormat="1" ht="81.599999999999994" x14ac:dyDescent="0.7">
      <c r="A468" s="273">
        <v>468</v>
      </c>
      <c r="B468" s="274" t="s">
        <v>16518</v>
      </c>
      <c r="C468" s="275">
        <v>46276</v>
      </c>
      <c r="D468" s="275">
        <v>46275</v>
      </c>
      <c r="E468" s="276" t="s">
        <v>10388</v>
      </c>
      <c r="F468" s="277" t="s">
        <v>16519</v>
      </c>
      <c r="G468" s="277" t="s">
        <v>16023</v>
      </c>
      <c r="H468" s="276" t="s">
        <v>5508</v>
      </c>
      <c r="I468" s="276" t="s">
        <v>7640</v>
      </c>
      <c r="J468" s="277" t="s">
        <v>12614</v>
      </c>
      <c r="K468" s="274" t="s">
        <v>14978</v>
      </c>
      <c r="L468" s="312" t="s">
        <v>1308</v>
      </c>
      <c r="M468" s="312" t="s">
        <v>1308</v>
      </c>
      <c r="N468" s="277"/>
      <c r="O468" s="273"/>
      <c r="P468" s="273" t="s">
        <v>16280</v>
      </c>
      <c r="Q468" s="279"/>
      <c r="R468" s="273" t="s">
        <v>11545</v>
      </c>
      <c r="S468" s="273" t="s">
        <v>10488</v>
      </c>
      <c r="T468" s="277"/>
      <c r="U468" s="273"/>
      <c r="V468" s="273"/>
      <c r="W468" s="280"/>
      <c r="X468" s="280"/>
    </row>
    <row r="469" spans="1:24" s="236" customFormat="1" ht="81.599999999999994" x14ac:dyDescent="0.7">
      <c r="A469" s="273">
        <v>469</v>
      </c>
      <c r="B469" s="274" t="s">
        <v>16520</v>
      </c>
      <c r="C469" s="275">
        <v>46276</v>
      </c>
      <c r="D469" s="275">
        <v>46276</v>
      </c>
      <c r="E469" s="276" t="s">
        <v>10388</v>
      </c>
      <c r="F469" s="277" t="s">
        <v>16521</v>
      </c>
      <c r="G469" s="277" t="s">
        <v>16023</v>
      </c>
      <c r="H469" s="276" t="s">
        <v>5508</v>
      </c>
      <c r="I469" s="276" t="s">
        <v>7640</v>
      </c>
      <c r="J469" s="277" t="s">
        <v>12614</v>
      </c>
      <c r="K469" s="274" t="s">
        <v>14978</v>
      </c>
      <c r="L469" s="312" t="s">
        <v>1308</v>
      </c>
      <c r="M469" s="312" t="s">
        <v>1308</v>
      </c>
      <c r="N469" s="277"/>
      <c r="O469" s="273"/>
      <c r="P469" s="273" t="s">
        <v>16299</v>
      </c>
      <c r="Q469" s="279"/>
      <c r="R469" s="273" t="s">
        <v>10515</v>
      </c>
      <c r="S469" s="273" t="s">
        <v>13715</v>
      </c>
      <c r="T469" s="277"/>
      <c r="U469" s="273"/>
      <c r="V469" s="273"/>
      <c r="W469" s="280"/>
      <c r="X469" s="280"/>
    </row>
    <row r="470" spans="1:24" s="236" customFormat="1" ht="40.799999999999997" x14ac:dyDescent="0.7">
      <c r="A470" s="273">
        <v>470</v>
      </c>
      <c r="B470" s="274" t="s">
        <v>16522</v>
      </c>
      <c r="C470" s="275">
        <v>46280</v>
      </c>
      <c r="D470" s="275">
        <v>46267</v>
      </c>
      <c r="E470" s="276" t="s">
        <v>39</v>
      </c>
      <c r="F470" s="277" t="s">
        <v>16523</v>
      </c>
      <c r="G470" s="277" t="s">
        <v>16524</v>
      </c>
      <c r="H470" s="276" t="s">
        <v>5508</v>
      </c>
      <c r="I470" s="276" t="s">
        <v>5508</v>
      </c>
      <c r="J470" s="277" t="s">
        <v>12603</v>
      </c>
      <c r="K470" s="274" t="s">
        <v>14978</v>
      </c>
      <c r="L470" s="312" t="s">
        <v>1308</v>
      </c>
      <c r="M470" s="312" t="s">
        <v>1308</v>
      </c>
      <c r="N470" s="277"/>
      <c r="O470" s="273"/>
      <c r="P470" s="273"/>
      <c r="Q470" s="279"/>
      <c r="R470" s="273" t="s">
        <v>1080</v>
      </c>
      <c r="S470" s="273" t="s">
        <v>9788</v>
      </c>
      <c r="T470" s="277"/>
      <c r="U470" s="273"/>
      <c r="V470" s="273"/>
      <c r="W470" s="280"/>
      <c r="X470" s="280"/>
    </row>
    <row r="471" spans="1:24" s="236" customFormat="1" ht="81.599999999999994" x14ac:dyDescent="0.7">
      <c r="A471" s="273">
        <v>471</v>
      </c>
      <c r="B471" s="274" t="s">
        <v>16525</v>
      </c>
      <c r="C471" s="275">
        <v>46280</v>
      </c>
      <c r="D471" s="275">
        <v>46274</v>
      </c>
      <c r="E471" s="276" t="s">
        <v>39</v>
      </c>
      <c r="F471" s="277" t="s">
        <v>16377</v>
      </c>
      <c r="G471" s="277" t="s">
        <v>16086</v>
      </c>
      <c r="H471" s="276" t="s">
        <v>5508</v>
      </c>
      <c r="I471" s="276" t="s">
        <v>7640</v>
      </c>
      <c r="J471" s="277" t="s">
        <v>1088</v>
      </c>
      <c r="K471" s="274" t="s">
        <v>14977</v>
      </c>
      <c r="L471" s="316" t="s">
        <v>1184</v>
      </c>
      <c r="M471" s="316" t="s">
        <v>1184</v>
      </c>
      <c r="N471" s="277"/>
      <c r="O471" s="273" t="s">
        <v>16587</v>
      </c>
      <c r="P471" s="273" t="s">
        <v>16587</v>
      </c>
      <c r="Q471" s="279"/>
      <c r="R471" s="273" t="s">
        <v>1088</v>
      </c>
      <c r="S471" s="273" t="s">
        <v>14541</v>
      </c>
      <c r="T471" s="277"/>
      <c r="U471" s="273"/>
      <c r="V471" s="273"/>
      <c r="W471" s="280"/>
      <c r="X471" s="280"/>
    </row>
    <row r="472" spans="1:24" s="236" customFormat="1" ht="81.599999999999994" x14ac:dyDescent="0.7">
      <c r="A472" s="273">
        <v>472</v>
      </c>
      <c r="B472" s="274" t="s">
        <v>16527</v>
      </c>
      <c r="C472" s="275">
        <v>46280</v>
      </c>
      <c r="D472" s="275">
        <v>46274</v>
      </c>
      <c r="E472" s="276" t="s">
        <v>39</v>
      </c>
      <c r="F472" s="277" t="s">
        <v>16528</v>
      </c>
      <c r="G472" s="277" t="s">
        <v>16086</v>
      </c>
      <c r="H472" s="276" t="s">
        <v>5508</v>
      </c>
      <c r="I472" s="276" t="s">
        <v>5990</v>
      </c>
      <c r="J472" s="277" t="s">
        <v>1088</v>
      </c>
      <c r="K472" s="274" t="s">
        <v>14977</v>
      </c>
      <c r="L472" s="316" t="s">
        <v>1184</v>
      </c>
      <c r="M472" s="316" t="s">
        <v>1184</v>
      </c>
      <c r="N472" s="277"/>
      <c r="O472" s="273" t="s">
        <v>16569</v>
      </c>
      <c r="P472" s="273" t="s">
        <v>16569</v>
      </c>
      <c r="Q472" s="279"/>
      <c r="R472" s="273" t="s">
        <v>1088</v>
      </c>
      <c r="S472" s="273" t="s">
        <v>14541</v>
      </c>
      <c r="T472" s="277"/>
      <c r="U472" s="273"/>
      <c r="V472" s="273"/>
      <c r="W472" s="280"/>
      <c r="X472" s="280"/>
    </row>
    <row r="473" spans="1:24" s="236" customFormat="1" ht="81.599999999999994" x14ac:dyDescent="0.7">
      <c r="A473" s="273">
        <v>473</v>
      </c>
      <c r="B473" s="274" t="s">
        <v>16529</v>
      </c>
      <c r="C473" s="275">
        <v>46280</v>
      </c>
      <c r="D473" s="275">
        <v>46274</v>
      </c>
      <c r="E473" s="276" t="s">
        <v>39</v>
      </c>
      <c r="F473" s="277" t="s">
        <v>16530</v>
      </c>
      <c r="G473" s="277" t="s">
        <v>16086</v>
      </c>
      <c r="H473" s="276" t="s">
        <v>5508</v>
      </c>
      <c r="I473" s="276" t="s">
        <v>3191</v>
      </c>
      <c r="J473" s="277" t="s">
        <v>1088</v>
      </c>
      <c r="K473" s="274" t="s">
        <v>14977</v>
      </c>
      <c r="L473" s="316" t="s">
        <v>1184</v>
      </c>
      <c r="M473" s="316" t="s">
        <v>1184</v>
      </c>
      <c r="N473" s="277"/>
      <c r="O473" s="273" t="s">
        <v>16579</v>
      </c>
      <c r="P473" s="273" t="s">
        <v>16579</v>
      </c>
      <c r="Q473" s="279"/>
      <c r="R473" s="273" t="s">
        <v>1088</v>
      </c>
      <c r="S473" s="273" t="s">
        <v>14541</v>
      </c>
      <c r="T473" s="277"/>
      <c r="U473" s="273"/>
      <c r="V473" s="273"/>
      <c r="W473" s="280"/>
      <c r="X473" s="280"/>
    </row>
    <row r="474" spans="1:24" s="236" customFormat="1" ht="81.599999999999994" x14ac:dyDescent="0.7">
      <c r="A474" s="273">
        <v>474</v>
      </c>
      <c r="B474" s="274" t="s">
        <v>16531</v>
      </c>
      <c r="C474" s="275">
        <v>46280</v>
      </c>
      <c r="D474" s="275">
        <v>46274</v>
      </c>
      <c r="E474" s="276" t="s">
        <v>39</v>
      </c>
      <c r="F474" s="277" t="s">
        <v>16532</v>
      </c>
      <c r="G474" s="277" t="s">
        <v>16086</v>
      </c>
      <c r="H474" s="276" t="s">
        <v>5508</v>
      </c>
      <c r="I474" s="276" t="s">
        <v>5990</v>
      </c>
      <c r="J474" s="277" t="s">
        <v>1088</v>
      </c>
      <c r="K474" s="274" t="s">
        <v>14977</v>
      </c>
      <c r="L474" s="316" t="s">
        <v>1184</v>
      </c>
      <c r="M474" s="316" t="s">
        <v>1184</v>
      </c>
      <c r="N474" s="277"/>
      <c r="O474" s="273" t="s">
        <v>16569</v>
      </c>
      <c r="P474" s="273" t="s">
        <v>16569</v>
      </c>
      <c r="Q474" s="279"/>
      <c r="R474" s="273" t="s">
        <v>1088</v>
      </c>
      <c r="S474" s="273" t="s">
        <v>14541</v>
      </c>
      <c r="T474" s="277"/>
      <c r="U474" s="273"/>
      <c r="V474" s="273"/>
      <c r="W474" s="280"/>
      <c r="X474" s="280"/>
    </row>
    <row r="475" spans="1:24" s="236" customFormat="1" ht="142.80000000000001" x14ac:dyDescent="0.7">
      <c r="A475" s="273">
        <v>475</v>
      </c>
      <c r="B475" s="274" t="s">
        <v>16533</v>
      </c>
      <c r="C475" s="275">
        <f>C474+1</f>
        <v>46281</v>
      </c>
      <c r="D475" s="275">
        <f>D474+1</f>
        <v>46275</v>
      </c>
      <c r="E475" s="276" t="s">
        <v>39</v>
      </c>
      <c r="F475" s="277" t="s">
        <v>16534</v>
      </c>
      <c r="G475" s="277" t="s">
        <v>16535</v>
      </c>
      <c r="H475" s="276" t="s">
        <v>5508</v>
      </c>
      <c r="I475" s="276" t="s">
        <v>5989</v>
      </c>
      <c r="J475" s="277" t="s">
        <v>12621</v>
      </c>
      <c r="K475" s="274" t="s">
        <v>14977</v>
      </c>
      <c r="L475" s="315" t="s">
        <v>1305</v>
      </c>
      <c r="M475" s="315" t="s">
        <v>5814</v>
      </c>
      <c r="N475" s="277"/>
      <c r="O475" s="273"/>
      <c r="P475" s="273"/>
      <c r="Q475" s="279"/>
      <c r="R475" s="273" t="s">
        <v>1170</v>
      </c>
      <c r="S475" s="273" t="s">
        <v>13443</v>
      </c>
      <c r="T475" s="277"/>
      <c r="U475" s="273"/>
      <c r="V475" s="273"/>
      <c r="W475" s="280"/>
      <c r="X475" s="280"/>
    </row>
    <row r="476" spans="1:24" s="236" customFormat="1" ht="81.599999999999994" x14ac:dyDescent="0.7">
      <c r="A476" s="273">
        <v>476</v>
      </c>
      <c r="B476" s="274" t="s">
        <v>16536</v>
      </c>
      <c r="C476" s="275">
        <f>C475</f>
        <v>46281</v>
      </c>
      <c r="D476" s="275">
        <f>D475+1</f>
        <v>46276</v>
      </c>
      <c r="E476" s="276" t="s">
        <v>39</v>
      </c>
      <c r="F476" s="277" t="s">
        <v>16537</v>
      </c>
      <c r="G476" s="277" t="s">
        <v>16086</v>
      </c>
      <c r="H476" s="276" t="s">
        <v>5508</v>
      </c>
      <c r="I476" s="276" t="s">
        <v>5990</v>
      </c>
      <c r="J476" s="277" t="s">
        <v>1088</v>
      </c>
      <c r="K476" s="274" t="s">
        <v>14977</v>
      </c>
      <c r="L476" s="316" t="s">
        <v>1184</v>
      </c>
      <c r="M476" s="316" t="s">
        <v>1184</v>
      </c>
      <c r="N476" s="277"/>
      <c r="O476" s="273" t="s">
        <v>16569</v>
      </c>
      <c r="P476" s="273" t="s">
        <v>16569</v>
      </c>
      <c r="Q476" s="279"/>
      <c r="R476" s="273" t="s">
        <v>1088</v>
      </c>
      <c r="S476" s="273" t="s">
        <v>14541</v>
      </c>
      <c r="T476" s="277"/>
      <c r="U476" s="273"/>
      <c r="V476" s="273"/>
      <c r="W476" s="280"/>
      <c r="X476" s="280"/>
    </row>
    <row r="477" spans="1:24" s="236" customFormat="1" ht="81.599999999999994" x14ac:dyDescent="0.7">
      <c r="A477" s="273">
        <v>477</v>
      </c>
      <c r="B477" s="274" t="s">
        <v>16538</v>
      </c>
      <c r="C477" s="275">
        <v>46281</v>
      </c>
      <c r="D477" s="275">
        <v>46276</v>
      </c>
      <c r="E477" s="276" t="s">
        <v>39</v>
      </c>
      <c r="F477" s="277" t="s">
        <v>16257</v>
      </c>
      <c r="G477" s="277" t="s">
        <v>16086</v>
      </c>
      <c r="H477" s="276" t="s">
        <v>5508</v>
      </c>
      <c r="I477" s="276" t="s">
        <v>7640</v>
      </c>
      <c r="J477" s="277" t="s">
        <v>1088</v>
      </c>
      <c r="K477" s="274" t="s">
        <v>14977</v>
      </c>
      <c r="L477" s="316" t="s">
        <v>1184</v>
      </c>
      <c r="M477" s="316" t="s">
        <v>1184</v>
      </c>
      <c r="N477" s="277"/>
      <c r="O477" s="273" t="s">
        <v>16587</v>
      </c>
      <c r="P477" s="273" t="s">
        <v>16587</v>
      </c>
      <c r="Q477" s="279"/>
      <c r="R477" s="273" t="s">
        <v>1088</v>
      </c>
      <c r="S477" s="273" t="s">
        <v>14541</v>
      </c>
      <c r="T477" s="277"/>
      <c r="U477" s="273"/>
      <c r="V477" s="273"/>
      <c r="W477" s="280"/>
      <c r="X477" s="280"/>
    </row>
    <row r="478" spans="1:24" s="236" customFormat="1" ht="81.599999999999994" x14ac:dyDescent="0.7">
      <c r="A478" s="273">
        <v>478</v>
      </c>
      <c r="B478" s="274" t="s">
        <v>16539</v>
      </c>
      <c r="C478" s="275">
        <v>46281</v>
      </c>
      <c r="D478" s="275">
        <v>46276</v>
      </c>
      <c r="E478" s="276" t="s">
        <v>39</v>
      </c>
      <c r="F478" s="277" t="s">
        <v>16257</v>
      </c>
      <c r="G478" s="277" t="s">
        <v>16086</v>
      </c>
      <c r="H478" s="276" t="s">
        <v>5508</v>
      </c>
      <c r="I478" s="276" t="s">
        <v>7640</v>
      </c>
      <c r="J478" s="277" t="s">
        <v>1088</v>
      </c>
      <c r="K478" s="274" t="s">
        <v>14977</v>
      </c>
      <c r="L478" s="316" t="s">
        <v>1184</v>
      </c>
      <c r="M478" s="316" t="s">
        <v>1184</v>
      </c>
      <c r="N478" s="277"/>
      <c r="O478" s="273" t="s">
        <v>16587</v>
      </c>
      <c r="P478" s="273" t="s">
        <v>16587</v>
      </c>
      <c r="Q478" s="279"/>
      <c r="R478" s="273" t="s">
        <v>1088</v>
      </c>
      <c r="S478" s="273" t="s">
        <v>14541</v>
      </c>
      <c r="T478" s="277"/>
      <c r="U478" s="273"/>
      <c r="V478" s="273"/>
      <c r="W478" s="280"/>
      <c r="X478" s="280"/>
    </row>
    <row r="479" spans="1:24" s="236" customFormat="1" ht="81.599999999999994" x14ac:dyDescent="0.7">
      <c r="A479" s="273">
        <v>479</v>
      </c>
      <c r="B479" s="274" t="s">
        <v>16541</v>
      </c>
      <c r="C479" s="275">
        <v>46281</v>
      </c>
      <c r="D479" s="275">
        <v>46276</v>
      </c>
      <c r="E479" s="276" t="s">
        <v>39</v>
      </c>
      <c r="F479" s="277" t="s">
        <v>16540</v>
      </c>
      <c r="G479" s="277" t="s">
        <v>16086</v>
      </c>
      <c r="H479" s="276" t="s">
        <v>5508</v>
      </c>
      <c r="I479" s="276" t="s">
        <v>5990</v>
      </c>
      <c r="J479" s="277" t="s">
        <v>1088</v>
      </c>
      <c r="K479" s="274" t="s">
        <v>14977</v>
      </c>
      <c r="L479" s="316" t="s">
        <v>1184</v>
      </c>
      <c r="M479" s="316" t="s">
        <v>1184</v>
      </c>
      <c r="N479" s="277"/>
      <c r="O479" s="273" t="s">
        <v>16580</v>
      </c>
      <c r="P479" s="273" t="s">
        <v>16580</v>
      </c>
      <c r="Q479" s="279"/>
      <c r="R479" s="273" t="s">
        <v>1088</v>
      </c>
      <c r="S479" s="273" t="s">
        <v>14541</v>
      </c>
      <c r="T479" s="277"/>
      <c r="U479" s="273"/>
      <c r="V479" s="273"/>
      <c r="W479" s="280"/>
      <c r="X479" s="280"/>
    </row>
    <row r="480" spans="1:24" s="236" customFormat="1" ht="81.599999999999994" x14ac:dyDescent="0.7">
      <c r="A480" s="273">
        <v>480</v>
      </c>
      <c r="B480" s="274" t="s">
        <v>16542</v>
      </c>
      <c r="C480" s="275">
        <v>46281</v>
      </c>
      <c r="D480" s="275">
        <v>46276</v>
      </c>
      <c r="E480" s="276" t="s">
        <v>39</v>
      </c>
      <c r="F480" s="277" t="s">
        <v>16377</v>
      </c>
      <c r="G480" s="277" t="s">
        <v>16086</v>
      </c>
      <c r="H480" s="276" t="s">
        <v>5508</v>
      </c>
      <c r="I480" s="276" t="s">
        <v>7640</v>
      </c>
      <c r="J480" s="277" t="s">
        <v>1088</v>
      </c>
      <c r="K480" s="274" t="s">
        <v>14977</v>
      </c>
      <c r="L480" s="316" t="s">
        <v>1184</v>
      </c>
      <c r="M480" s="316" t="s">
        <v>1184</v>
      </c>
      <c r="N480" s="277"/>
      <c r="O480" s="273" t="s">
        <v>16587</v>
      </c>
      <c r="P480" s="273" t="s">
        <v>16587</v>
      </c>
      <c r="Q480" s="279"/>
      <c r="R480" s="273" t="s">
        <v>1088</v>
      </c>
      <c r="S480" s="273" t="s">
        <v>14541</v>
      </c>
      <c r="T480" s="277"/>
      <c r="U480" s="273"/>
      <c r="V480" s="273"/>
      <c r="W480" s="280"/>
      <c r="X480" s="280"/>
    </row>
    <row r="481" spans="1:24" s="236" customFormat="1" ht="183.6" x14ac:dyDescent="0.7">
      <c r="A481" s="273">
        <v>481</v>
      </c>
      <c r="B481" s="274" t="s">
        <v>16543</v>
      </c>
      <c r="C481" s="275">
        <v>46281</v>
      </c>
      <c r="D481" s="275">
        <v>46274</v>
      </c>
      <c r="E481" s="276" t="s">
        <v>39</v>
      </c>
      <c r="F481" s="277" t="s">
        <v>16544</v>
      </c>
      <c r="G481" s="277" t="s">
        <v>16545</v>
      </c>
      <c r="H481" s="276" t="s">
        <v>1079</v>
      </c>
      <c r="I481" s="276" t="s">
        <v>7715</v>
      </c>
      <c r="J481" s="277" t="s">
        <v>12608</v>
      </c>
      <c r="K481" s="274" t="s">
        <v>14978</v>
      </c>
      <c r="L481" s="312" t="s">
        <v>1308</v>
      </c>
      <c r="M481" s="312" t="s">
        <v>1308</v>
      </c>
      <c r="N481" s="277"/>
      <c r="O481" s="273"/>
      <c r="P481" s="273" t="s">
        <v>16551</v>
      </c>
      <c r="Q481" s="279"/>
      <c r="R481" s="273" t="s">
        <v>1079</v>
      </c>
      <c r="S481" s="273" t="s">
        <v>5499</v>
      </c>
      <c r="T481" s="277"/>
      <c r="U481" s="273"/>
      <c r="V481" s="273"/>
      <c r="W481" s="280"/>
      <c r="X481" s="280"/>
    </row>
    <row r="482" spans="1:24" s="236" customFormat="1" ht="102" x14ac:dyDescent="0.7">
      <c r="A482" s="273">
        <v>482</v>
      </c>
      <c r="B482" s="274" t="s">
        <v>16546</v>
      </c>
      <c r="C482" s="275">
        <v>46281</v>
      </c>
      <c r="D482" s="275">
        <v>46280</v>
      </c>
      <c r="E482" s="276" t="s">
        <v>39</v>
      </c>
      <c r="F482" s="277" t="s">
        <v>16547</v>
      </c>
      <c r="G482" s="277" t="s">
        <v>16548</v>
      </c>
      <c r="H482" s="276" t="s">
        <v>5508</v>
      </c>
      <c r="I482" s="276" t="s">
        <v>5989</v>
      </c>
      <c r="J482" s="277" t="s">
        <v>12614</v>
      </c>
      <c r="K482" s="274" t="s">
        <v>14978</v>
      </c>
      <c r="L482" s="315" t="s">
        <v>1305</v>
      </c>
      <c r="M482" s="315" t="s">
        <v>5815</v>
      </c>
      <c r="N482" s="277"/>
      <c r="O482" s="273"/>
      <c r="P482" s="273"/>
      <c r="Q482" s="279"/>
      <c r="R482" s="273" t="s">
        <v>10300</v>
      </c>
      <c r="S482" s="273" t="s">
        <v>12900</v>
      </c>
      <c r="T482" s="277"/>
      <c r="U482" s="273"/>
      <c r="V482" s="273"/>
      <c r="W482" s="280"/>
      <c r="X482" s="280"/>
    </row>
    <row r="483" spans="1:24" s="236" customFormat="1" ht="102" x14ac:dyDescent="0.7">
      <c r="A483" s="273">
        <v>483</v>
      </c>
      <c r="B483" s="274" t="s">
        <v>16549</v>
      </c>
      <c r="C483" s="275">
        <f>C482+1</f>
        <v>46282</v>
      </c>
      <c r="D483" s="275">
        <f>D482</f>
        <v>46280</v>
      </c>
      <c r="E483" s="276" t="s">
        <v>39</v>
      </c>
      <c r="F483" s="277" t="s">
        <v>16556</v>
      </c>
      <c r="G483" s="277" t="s">
        <v>16550</v>
      </c>
      <c r="H483" s="276" t="s">
        <v>5508</v>
      </c>
      <c r="I483" s="276" t="s">
        <v>5989</v>
      </c>
      <c r="J483" s="277" t="s">
        <v>12614</v>
      </c>
      <c r="K483" s="274" t="s">
        <v>14978</v>
      </c>
      <c r="L483" s="312" t="s">
        <v>1308</v>
      </c>
      <c r="M483" s="312" t="s">
        <v>1308</v>
      </c>
      <c r="N483" s="277"/>
      <c r="O483" s="273"/>
      <c r="P483" s="273"/>
      <c r="Q483" s="279"/>
      <c r="R483" s="273" t="s">
        <v>13705</v>
      </c>
      <c r="S483" s="273" t="s">
        <v>13706</v>
      </c>
      <c r="T483" s="277"/>
      <c r="U483" s="273"/>
      <c r="V483" s="273"/>
      <c r="W483" s="280"/>
      <c r="X483" s="280"/>
    </row>
    <row r="484" spans="1:24" s="236" customFormat="1" ht="81.599999999999994" x14ac:dyDescent="0.7">
      <c r="A484" s="273">
        <v>484</v>
      </c>
      <c r="B484" s="274" t="s">
        <v>16681</v>
      </c>
      <c r="C484" s="275">
        <f>C483+1</f>
        <v>46283</v>
      </c>
      <c r="D484" s="275">
        <f>C484-1</f>
        <v>46282</v>
      </c>
      <c r="E484" s="276" t="s">
        <v>10388</v>
      </c>
      <c r="F484" s="277" t="s">
        <v>16682</v>
      </c>
      <c r="G484" s="277" t="s">
        <v>16023</v>
      </c>
      <c r="H484" s="276" t="s">
        <v>5508</v>
      </c>
      <c r="I484" s="276" t="s">
        <v>7640</v>
      </c>
      <c r="J484" s="277" t="s">
        <v>12614</v>
      </c>
      <c r="K484" s="274" t="s">
        <v>14978</v>
      </c>
      <c r="L484" s="312" t="s">
        <v>1308</v>
      </c>
      <c r="M484" s="312" t="s">
        <v>1308</v>
      </c>
      <c r="N484" s="277"/>
      <c r="O484" s="273"/>
      <c r="P484" s="273" t="s">
        <v>16454</v>
      </c>
      <c r="Q484" s="279"/>
      <c r="R484" s="273" t="s">
        <v>11545</v>
      </c>
      <c r="S484" s="273" t="s">
        <v>8067</v>
      </c>
      <c r="T484" s="277"/>
      <c r="U484" s="273"/>
      <c r="V484" s="273"/>
      <c r="W484" s="280"/>
      <c r="X484" s="280"/>
    </row>
    <row r="485" spans="1:24" s="236" customFormat="1" ht="142.80000000000001" x14ac:dyDescent="0.7">
      <c r="A485" s="273">
        <v>485</v>
      </c>
      <c r="B485" s="274" t="s">
        <v>16683</v>
      </c>
      <c r="C485" s="275">
        <f>C484</f>
        <v>46283</v>
      </c>
      <c r="D485" s="275">
        <f>C485-9</f>
        <v>46274</v>
      </c>
      <c r="E485" s="276" t="s">
        <v>39</v>
      </c>
      <c r="F485" s="277" t="s">
        <v>16684</v>
      </c>
      <c r="G485" s="277" t="s">
        <v>17164</v>
      </c>
      <c r="H485" s="276" t="s">
        <v>5508</v>
      </c>
      <c r="I485" s="276" t="s">
        <v>7640</v>
      </c>
      <c r="J485" s="277" t="s">
        <v>12614</v>
      </c>
      <c r="K485" s="274" t="s">
        <v>14977</v>
      </c>
      <c r="L485" s="315" t="s">
        <v>1305</v>
      </c>
      <c r="M485" s="315" t="s">
        <v>5814</v>
      </c>
      <c r="N485" s="277"/>
      <c r="O485" s="273"/>
      <c r="P485" s="273"/>
      <c r="Q485" s="279"/>
      <c r="R485" s="273" t="s">
        <v>1175</v>
      </c>
      <c r="S485" s="273" t="s">
        <v>7484</v>
      </c>
      <c r="T485" s="277"/>
      <c r="U485" s="273"/>
      <c r="V485" s="273"/>
      <c r="W485" s="280"/>
      <c r="X485" s="280"/>
    </row>
    <row r="486" spans="1:24" s="236" customFormat="1" ht="81.599999999999994" x14ac:dyDescent="0.7">
      <c r="A486" s="273">
        <v>486</v>
      </c>
      <c r="B486" s="274" t="s">
        <v>16685</v>
      </c>
      <c r="C486" s="275">
        <f>C485</f>
        <v>46283</v>
      </c>
      <c r="D486" s="275">
        <f>C486-1</f>
        <v>46282</v>
      </c>
      <c r="E486" s="276" t="s">
        <v>10388</v>
      </c>
      <c r="F486" s="277" t="s">
        <v>16686</v>
      </c>
      <c r="G486" s="277" t="s">
        <v>16023</v>
      </c>
      <c r="H486" s="276" t="s">
        <v>5508</v>
      </c>
      <c r="I486" s="276" t="s">
        <v>7640</v>
      </c>
      <c r="J486" s="277" t="s">
        <v>12614</v>
      </c>
      <c r="K486" s="274" t="s">
        <v>14978</v>
      </c>
      <c r="L486" s="312" t="s">
        <v>1308</v>
      </c>
      <c r="M486" s="312" t="s">
        <v>1308</v>
      </c>
      <c r="N486" s="277"/>
      <c r="O486" s="273"/>
      <c r="P486" s="273" t="s">
        <v>16433</v>
      </c>
      <c r="Q486" s="279"/>
      <c r="R486" s="273" t="s">
        <v>11545</v>
      </c>
      <c r="S486" s="273" t="s">
        <v>10488</v>
      </c>
      <c r="T486" s="277"/>
      <c r="U486" s="273"/>
      <c r="V486" s="273"/>
      <c r="W486" s="280"/>
      <c r="X486" s="280"/>
    </row>
    <row r="487" spans="1:24" s="236" customFormat="1" ht="61.2" x14ac:dyDescent="0.7">
      <c r="A487" s="273">
        <v>487</v>
      </c>
      <c r="B487" s="274" t="s">
        <v>16680</v>
      </c>
      <c r="C487" s="275">
        <f>C486+3</f>
        <v>46286</v>
      </c>
      <c r="D487" s="275">
        <f>C487-5</f>
        <v>46281</v>
      </c>
      <c r="E487" s="276" t="s">
        <v>39</v>
      </c>
      <c r="F487" s="277" t="s">
        <v>16687</v>
      </c>
      <c r="G487" s="277"/>
      <c r="H487" s="276" t="s">
        <v>5508</v>
      </c>
      <c r="I487" s="276" t="s">
        <v>5989</v>
      </c>
      <c r="J487" s="277" t="s">
        <v>12614</v>
      </c>
      <c r="K487" s="274" t="s">
        <v>14977</v>
      </c>
      <c r="L487" s="316" t="s">
        <v>1184</v>
      </c>
      <c r="M487" s="316" t="s">
        <v>1184</v>
      </c>
      <c r="N487" s="277"/>
      <c r="O487" s="273" t="s">
        <v>16609</v>
      </c>
      <c r="P487" s="273" t="s">
        <v>16609</v>
      </c>
      <c r="Q487" s="279"/>
      <c r="R487" s="273" t="s">
        <v>10300</v>
      </c>
      <c r="S487" s="273" t="s">
        <v>12900</v>
      </c>
      <c r="T487" s="277"/>
      <c r="U487" s="273"/>
      <c r="V487" s="273"/>
      <c r="W487" s="280"/>
      <c r="X487" s="280"/>
    </row>
    <row r="488" spans="1:24" s="236" customFormat="1" ht="61.2" x14ac:dyDescent="0.7">
      <c r="A488" s="273">
        <v>488</v>
      </c>
      <c r="B488" s="274" t="s">
        <v>16688</v>
      </c>
      <c r="C488" s="275">
        <f t="shared" ref="C488:C493" si="11">C487</f>
        <v>46286</v>
      </c>
      <c r="D488" s="275">
        <f>C488-4</f>
        <v>46282</v>
      </c>
      <c r="E488" s="276" t="s">
        <v>39</v>
      </c>
      <c r="F488" s="277" t="s">
        <v>16377</v>
      </c>
      <c r="G488" s="277" t="s">
        <v>16743</v>
      </c>
      <c r="H488" s="276" t="s">
        <v>5508</v>
      </c>
      <c r="I488" s="276" t="s">
        <v>7640</v>
      </c>
      <c r="J488" s="277" t="s">
        <v>1088</v>
      </c>
      <c r="K488" s="274" t="s">
        <v>14977</v>
      </c>
      <c r="L488" s="316" t="s">
        <v>1184</v>
      </c>
      <c r="M488" s="316" t="s">
        <v>1184</v>
      </c>
      <c r="N488" s="277"/>
      <c r="O488" s="273" t="s">
        <v>16878</v>
      </c>
      <c r="P488" s="273" t="s">
        <v>16878</v>
      </c>
      <c r="Q488" s="279"/>
      <c r="R488" s="273" t="s">
        <v>1088</v>
      </c>
      <c r="S488" s="273" t="s">
        <v>14541</v>
      </c>
      <c r="T488" s="277"/>
      <c r="U488" s="273"/>
      <c r="V488" s="273"/>
      <c r="W488" s="280"/>
      <c r="X488" s="280"/>
    </row>
    <row r="489" spans="1:24" s="236" customFormat="1" ht="81.599999999999994" x14ac:dyDescent="0.7">
      <c r="A489" s="273">
        <v>489</v>
      </c>
      <c r="B489" s="274" t="s">
        <v>16690</v>
      </c>
      <c r="C489" s="275">
        <f t="shared" si="11"/>
        <v>46286</v>
      </c>
      <c r="D489" s="275">
        <f>C489-5</f>
        <v>46281</v>
      </c>
      <c r="E489" s="276" t="s">
        <v>39</v>
      </c>
      <c r="F489" s="277" t="s">
        <v>16532</v>
      </c>
      <c r="G489" s="277" t="s">
        <v>16740</v>
      </c>
      <c r="H489" s="276" t="s">
        <v>5508</v>
      </c>
      <c r="I489" s="276" t="s">
        <v>5990</v>
      </c>
      <c r="J489" s="277" t="s">
        <v>1088</v>
      </c>
      <c r="K489" s="274" t="s">
        <v>14977</v>
      </c>
      <c r="L489" s="315" t="s">
        <v>1305</v>
      </c>
      <c r="M489" s="315" t="s">
        <v>5815</v>
      </c>
      <c r="N489" s="277"/>
      <c r="O489" s="273"/>
      <c r="P489" s="273"/>
      <c r="Q489" s="279"/>
      <c r="R489" s="273" t="s">
        <v>1088</v>
      </c>
      <c r="S489" s="273" t="s">
        <v>14541</v>
      </c>
      <c r="T489" s="277"/>
      <c r="U489" s="273"/>
      <c r="V489" s="273"/>
      <c r="W489" s="280"/>
      <c r="X489" s="280"/>
    </row>
    <row r="490" spans="1:24" s="236" customFormat="1" ht="61.2" x14ac:dyDescent="0.7">
      <c r="A490" s="273">
        <v>490</v>
      </c>
      <c r="B490" s="274" t="s">
        <v>16691</v>
      </c>
      <c r="C490" s="275">
        <f t="shared" si="11"/>
        <v>46286</v>
      </c>
      <c r="D490" s="275">
        <f>D489</f>
        <v>46281</v>
      </c>
      <c r="E490" s="276" t="s">
        <v>39</v>
      </c>
      <c r="F490" s="277" t="s">
        <v>16692</v>
      </c>
      <c r="G490" s="277" t="s">
        <v>16739</v>
      </c>
      <c r="H490" s="276" t="s">
        <v>5508</v>
      </c>
      <c r="I490" s="276" t="s">
        <v>5990</v>
      </c>
      <c r="J490" s="277" t="s">
        <v>1088</v>
      </c>
      <c r="K490" s="274" t="s">
        <v>14977</v>
      </c>
      <c r="L490" s="315" t="s">
        <v>1305</v>
      </c>
      <c r="M490" s="315" t="s">
        <v>5815</v>
      </c>
      <c r="N490" s="277"/>
      <c r="O490" s="273"/>
      <c r="P490" s="273"/>
      <c r="Q490" s="279"/>
      <c r="R490" s="273" t="s">
        <v>1088</v>
      </c>
      <c r="S490" s="273" t="s">
        <v>14541</v>
      </c>
      <c r="T490" s="277"/>
      <c r="U490" s="273"/>
      <c r="V490" s="273"/>
      <c r="W490" s="280"/>
      <c r="X490" s="280"/>
    </row>
    <row r="491" spans="1:24" s="236" customFormat="1" ht="102" x14ac:dyDescent="0.7">
      <c r="A491" s="273">
        <v>491</v>
      </c>
      <c r="B491" s="274" t="s">
        <v>16693</v>
      </c>
      <c r="C491" s="275">
        <f t="shared" si="11"/>
        <v>46286</v>
      </c>
      <c r="D491" s="275">
        <f>C491</f>
        <v>46286</v>
      </c>
      <c r="E491" s="276" t="s">
        <v>39</v>
      </c>
      <c r="F491" s="277" t="s">
        <v>16694</v>
      </c>
      <c r="G491" s="277" t="s">
        <v>16746</v>
      </c>
      <c r="H491" s="276" t="s">
        <v>5508</v>
      </c>
      <c r="I491" s="276" t="s">
        <v>7640</v>
      </c>
      <c r="J491" s="277" t="s">
        <v>12614</v>
      </c>
      <c r="K491" s="274" t="s">
        <v>14978</v>
      </c>
      <c r="L491" s="312" t="s">
        <v>1308</v>
      </c>
      <c r="M491" s="312" t="s">
        <v>1308</v>
      </c>
      <c r="N491" s="277"/>
      <c r="O491" s="273"/>
      <c r="P491" s="273" t="s">
        <v>16421</v>
      </c>
      <c r="Q491" s="279"/>
      <c r="R491" s="273" t="s">
        <v>10515</v>
      </c>
      <c r="S491" s="273" t="s">
        <v>13715</v>
      </c>
      <c r="T491" s="277"/>
      <c r="U491" s="273"/>
      <c r="V491" s="273"/>
      <c r="W491" s="280"/>
      <c r="X491" s="280"/>
    </row>
    <row r="492" spans="1:24" s="236" customFormat="1" ht="122.4" x14ac:dyDescent="0.7">
      <c r="A492" s="273">
        <v>492</v>
      </c>
      <c r="B492" s="274" t="s">
        <v>16695</v>
      </c>
      <c r="C492" s="275">
        <f t="shared" si="11"/>
        <v>46286</v>
      </c>
      <c r="D492" s="275">
        <f>D491</f>
        <v>46286</v>
      </c>
      <c r="E492" s="276" t="s">
        <v>39</v>
      </c>
      <c r="F492" s="277" t="s">
        <v>16696</v>
      </c>
      <c r="G492" s="277" t="s">
        <v>16747</v>
      </c>
      <c r="H492" s="276" t="s">
        <v>5508</v>
      </c>
      <c r="I492" s="276" t="s">
        <v>5990</v>
      </c>
      <c r="J492" s="277" t="s">
        <v>12614</v>
      </c>
      <c r="K492" s="274" t="s">
        <v>14978</v>
      </c>
      <c r="L492" s="312" t="s">
        <v>1308</v>
      </c>
      <c r="M492" s="312" t="s">
        <v>1308</v>
      </c>
      <c r="N492" s="277"/>
      <c r="O492" s="273"/>
      <c r="P492" s="273" t="s">
        <v>16416</v>
      </c>
      <c r="Q492" s="279"/>
      <c r="R492" s="273" t="s">
        <v>11545</v>
      </c>
      <c r="S492" s="273" t="s">
        <v>13350</v>
      </c>
      <c r="T492" s="277"/>
      <c r="U492" s="273"/>
      <c r="V492" s="273"/>
      <c r="W492" s="280"/>
      <c r="X492" s="280"/>
    </row>
    <row r="493" spans="1:24" s="236" customFormat="1" ht="122.4" x14ac:dyDescent="0.7">
      <c r="A493" s="273">
        <v>493</v>
      </c>
      <c r="B493" s="274" t="s">
        <v>16697</v>
      </c>
      <c r="C493" s="275">
        <f t="shared" si="11"/>
        <v>46286</v>
      </c>
      <c r="D493" s="275">
        <f>D492</f>
        <v>46286</v>
      </c>
      <c r="E493" s="276" t="s">
        <v>39</v>
      </c>
      <c r="F493" s="277" t="s">
        <v>16698</v>
      </c>
      <c r="G493" s="277" t="s">
        <v>16748</v>
      </c>
      <c r="H493" s="276" t="s">
        <v>5508</v>
      </c>
      <c r="I493" s="276" t="s">
        <v>5990</v>
      </c>
      <c r="J493" s="277" t="s">
        <v>12614</v>
      </c>
      <c r="K493" s="274" t="s">
        <v>14978</v>
      </c>
      <c r="L493" s="312" t="s">
        <v>1308</v>
      </c>
      <c r="M493" s="312" t="s">
        <v>1308</v>
      </c>
      <c r="N493" s="277"/>
      <c r="O493" s="273"/>
      <c r="P493" s="273" t="s">
        <v>16419</v>
      </c>
      <c r="Q493" s="279"/>
      <c r="R493" s="273" t="s">
        <v>11545</v>
      </c>
      <c r="S493" s="273" t="s">
        <v>13350</v>
      </c>
      <c r="T493" s="277"/>
      <c r="U493" s="273"/>
      <c r="V493" s="273"/>
      <c r="W493" s="280"/>
      <c r="X493" s="280"/>
    </row>
    <row r="494" spans="1:24" s="236" customFormat="1" ht="102" x14ac:dyDescent="0.7">
      <c r="A494" s="273">
        <v>494</v>
      </c>
      <c r="B494" s="274" t="s">
        <v>16699</v>
      </c>
      <c r="C494" s="275">
        <f>C493+1</f>
        <v>46287</v>
      </c>
      <c r="D494" s="275">
        <f>C494-4</f>
        <v>46283</v>
      </c>
      <c r="E494" s="276" t="s">
        <v>39</v>
      </c>
      <c r="F494" s="277" t="s">
        <v>16700</v>
      </c>
      <c r="G494" s="277" t="s">
        <v>16745</v>
      </c>
      <c r="H494" s="276" t="s">
        <v>5508</v>
      </c>
      <c r="I494" s="276" t="s">
        <v>5989</v>
      </c>
      <c r="J494" s="277" t="s">
        <v>12601</v>
      </c>
      <c r="K494" s="274" t="s">
        <v>14978</v>
      </c>
      <c r="L494" s="312" t="s">
        <v>1308</v>
      </c>
      <c r="M494" s="312" t="s">
        <v>1308</v>
      </c>
      <c r="N494" s="277"/>
      <c r="O494" s="273"/>
      <c r="P494" s="273"/>
      <c r="Q494" s="279"/>
      <c r="R494" s="273" t="s">
        <v>1080</v>
      </c>
      <c r="S494" s="273" t="s">
        <v>9788</v>
      </c>
      <c r="T494" s="277"/>
      <c r="U494" s="273"/>
      <c r="V494" s="273"/>
      <c r="W494" s="280"/>
      <c r="X494" s="280"/>
    </row>
    <row r="495" spans="1:24" s="236" customFormat="1" ht="122.4" x14ac:dyDescent="0.7">
      <c r="A495" s="273">
        <v>495</v>
      </c>
      <c r="B495" s="274" t="s">
        <v>16701</v>
      </c>
      <c r="C495" s="275">
        <f>C494</f>
        <v>46287</v>
      </c>
      <c r="D495" s="275">
        <f>C495-1</f>
        <v>46286</v>
      </c>
      <c r="E495" s="276" t="s">
        <v>10388</v>
      </c>
      <c r="F495" s="277" t="s">
        <v>16702</v>
      </c>
      <c r="G495" s="277" t="s">
        <v>16750</v>
      </c>
      <c r="H495" s="276" t="s">
        <v>5508</v>
      </c>
      <c r="I495" s="276" t="s">
        <v>5990</v>
      </c>
      <c r="J495" s="277" t="s">
        <v>12614</v>
      </c>
      <c r="K495" s="274" t="s">
        <v>14978</v>
      </c>
      <c r="L495" s="312" t="s">
        <v>1308</v>
      </c>
      <c r="M495" s="312" t="s">
        <v>1308</v>
      </c>
      <c r="N495" s="277"/>
      <c r="O495" s="273"/>
      <c r="P495" s="273"/>
      <c r="Q495" s="279"/>
      <c r="R495" s="273" t="s">
        <v>10515</v>
      </c>
      <c r="S495" s="273" t="s">
        <v>13715</v>
      </c>
      <c r="T495" s="277"/>
      <c r="U495" s="273"/>
      <c r="V495" s="273"/>
      <c r="W495" s="280"/>
      <c r="X495" s="280"/>
    </row>
    <row r="496" spans="1:24" s="236" customFormat="1" ht="81.599999999999994" x14ac:dyDescent="0.7">
      <c r="A496" s="273">
        <v>496</v>
      </c>
      <c r="B496" s="274" t="s">
        <v>16703</v>
      </c>
      <c r="C496" s="275">
        <f>C495</f>
        <v>46287</v>
      </c>
      <c r="D496" s="275">
        <f>C496-1</f>
        <v>46286</v>
      </c>
      <c r="E496" s="276" t="s">
        <v>10388</v>
      </c>
      <c r="F496" s="277" t="s">
        <v>16704</v>
      </c>
      <c r="G496" s="277" t="s">
        <v>16749</v>
      </c>
      <c r="H496" s="276" t="s">
        <v>5508</v>
      </c>
      <c r="I496" s="276" t="s">
        <v>3191</v>
      </c>
      <c r="J496" s="277" t="s">
        <v>12614</v>
      </c>
      <c r="K496" s="274" t="s">
        <v>14978</v>
      </c>
      <c r="L496" s="312" t="s">
        <v>1308</v>
      </c>
      <c r="M496" s="312" t="s">
        <v>1308</v>
      </c>
      <c r="N496" s="277"/>
      <c r="O496" s="273"/>
      <c r="P496" s="273" t="s">
        <v>16447</v>
      </c>
      <c r="Q496" s="279"/>
      <c r="R496" s="273" t="s">
        <v>11545</v>
      </c>
      <c r="S496" s="273" t="s">
        <v>11722</v>
      </c>
      <c r="T496" s="277"/>
      <c r="U496" s="273"/>
      <c r="V496" s="273"/>
      <c r="W496" s="280"/>
      <c r="X496" s="280"/>
    </row>
    <row r="497" spans="1:24" s="236" customFormat="1" ht="102" x14ac:dyDescent="0.7">
      <c r="A497" s="273">
        <v>497</v>
      </c>
      <c r="B497" s="274" t="s">
        <v>16705</v>
      </c>
      <c r="C497" s="275">
        <f>C496</f>
        <v>46287</v>
      </c>
      <c r="D497" s="275">
        <f>C497</f>
        <v>46287</v>
      </c>
      <c r="E497" s="276" t="s">
        <v>10388</v>
      </c>
      <c r="F497" s="277" t="s">
        <v>16706</v>
      </c>
      <c r="G497" s="277" t="s">
        <v>16751</v>
      </c>
      <c r="H497" s="276" t="s">
        <v>5508</v>
      </c>
      <c r="I497" s="276" t="s">
        <v>7640</v>
      </c>
      <c r="J497" s="277" t="s">
        <v>12614</v>
      </c>
      <c r="K497" s="274" t="s">
        <v>14978</v>
      </c>
      <c r="L497" s="312" t="s">
        <v>1308</v>
      </c>
      <c r="M497" s="312" t="s">
        <v>1308</v>
      </c>
      <c r="N497" s="277"/>
      <c r="O497" s="273"/>
      <c r="P497" s="273" t="s">
        <v>16564</v>
      </c>
      <c r="Q497" s="279"/>
      <c r="R497" s="273" t="s">
        <v>11545</v>
      </c>
      <c r="S497" s="273" t="s">
        <v>11722</v>
      </c>
      <c r="T497" s="277"/>
      <c r="U497" s="273"/>
      <c r="V497" s="273"/>
      <c r="W497" s="280"/>
      <c r="X497" s="280"/>
    </row>
    <row r="498" spans="1:24" s="236" customFormat="1" ht="122.4" x14ac:dyDescent="0.7">
      <c r="A498" s="273">
        <v>498</v>
      </c>
      <c r="B498" s="274" t="s">
        <v>16707</v>
      </c>
      <c r="C498" s="275">
        <f>C497+1</f>
        <v>46288</v>
      </c>
      <c r="D498" s="275">
        <f>C498-1</f>
        <v>46287</v>
      </c>
      <c r="E498" s="276" t="s">
        <v>10388</v>
      </c>
      <c r="F498" s="277" t="s">
        <v>16496</v>
      </c>
      <c r="G498" s="277" t="s">
        <v>16752</v>
      </c>
      <c r="H498" s="276" t="s">
        <v>5508</v>
      </c>
      <c r="I498" s="276" t="s">
        <v>5990</v>
      </c>
      <c r="J498" s="277" t="s">
        <v>12614</v>
      </c>
      <c r="K498" s="274" t="s">
        <v>14978</v>
      </c>
      <c r="L498" s="312" t="s">
        <v>1308</v>
      </c>
      <c r="M498" s="312" t="s">
        <v>1308</v>
      </c>
      <c r="N498" s="277"/>
      <c r="O498" s="273"/>
      <c r="P498" s="273" t="s">
        <v>16446</v>
      </c>
      <c r="Q498" s="279"/>
      <c r="R498" s="273" t="s">
        <v>11545</v>
      </c>
      <c r="S498" s="273" t="s">
        <v>10488</v>
      </c>
      <c r="T498" s="277"/>
      <c r="U498" s="273"/>
      <c r="V498" s="273"/>
      <c r="W498" s="280"/>
      <c r="X498" s="280"/>
    </row>
    <row r="499" spans="1:24" s="236" customFormat="1" ht="102" x14ac:dyDescent="0.7">
      <c r="A499" s="273">
        <v>499</v>
      </c>
      <c r="B499" s="274" t="s">
        <v>16708</v>
      </c>
      <c r="C499" s="275">
        <f>C498</f>
        <v>46288</v>
      </c>
      <c r="D499" s="275">
        <f>C499</f>
        <v>46288</v>
      </c>
      <c r="E499" s="276" t="s">
        <v>10388</v>
      </c>
      <c r="F499" s="277" t="s">
        <v>16709</v>
      </c>
      <c r="G499" s="277" t="s">
        <v>16753</v>
      </c>
      <c r="H499" s="276" t="s">
        <v>5508</v>
      </c>
      <c r="I499" s="276" t="s">
        <v>7640</v>
      </c>
      <c r="J499" s="277" t="s">
        <v>12614</v>
      </c>
      <c r="K499" s="274" t="s">
        <v>14978</v>
      </c>
      <c r="L499" s="312" t="s">
        <v>1308</v>
      </c>
      <c r="M499" s="312" t="s">
        <v>1308</v>
      </c>
      <c r="N499" s="277"/>
      <c r="O499" s="273"/>
      <c r="P499" s="273" t="s">
        <v>16583</v>
      </c>
      <c r="Q499" s="279"/>
      <c r="R499" s="273" t="s">
        <v>10515</v>
      </c>
      <c r="S499" s="273" t="s">
        <v>13715</v>
      </c>
      <c r="T499" s="277"/>
      <c r="U499" s="273"/>
      <c r="V499" s="273"/>
      <c r="W499" s="280"/>
      <c r="X499" s="280"/>
    </row>
    <row r="500" spans="1:24" s="236" customFormat="1" ht="81.599999999999994" x14ac:dyDescent="0.7">
      <c r="A500" s="273">
        <v>500</v>
      </c>
      <c r="B500" s="274" t="s">
        <v>16710</v>
      </c>
      <c r="C500" s="275">
        <f>C499+1</f>
        <v>46289</v>
      </c>
      <c r="D500" s="275">
        <v>46239</v>
      </c>
      <c r="E500" s="276" t="s">
        <v>39</v>
      </c>
      <c r="F500" s="277" t="s">
        <v>16711</v>
      </c>
      <c r="G500" s="277" t="s">
        <v>16738</v>
      </c>
      <c r="H500" s="276" t="s">
        <v>1079</v>
      </c>
      <c r="I500" s="276" t="s">
        <v>5999</v>
      </c>
      <c r="J500" s="277" t="s">
        <v>12608</v>
      </c>
      <c r="K500" s="274" t="s">
        <v>14978</v>
      </c>
      <c r="L500" s="312" t="s">
        <v>1308</v>
      </c>
      <c r="M500" s="312" t="s">
        <v>1308</v>
      </c>
      <c r="N500" s="277"/>
      <c r="O500" s="273"/>
      <c r="P500" s="273" t="s">
        <v>13094</v>
      </c>
      <c r="Q500" s="279"/>
      <c r="R500" s="273" t="s">
        <v>1079</v>
      </c>
      <c r="S500" s="273" t="s">
        <v>2490</v>
      </c>
      <c r="T500" s="277"/>
      <c r="U500" s="273"/>
      <c r="V500" s="273"/>
      <c r="W500" s="280"/>
      <c r="X500" s="280"/>
    </row>
    <row r="501" spans="1:24" s="236" customFormat="1" ht="102" x14ac:dyDescent="0.7">
      <c r="A501" s="273">
        <v>501</v>
      </c>
      <c r="B501" s="274" t="s">
        <v>16712</v>
      </c>
      <c r="C501" s="275">
        <f>C500</f>
        <v>46289</v>
      </c>
      <c r="D501" s="275">
        <f>C501-7</f>
        <v>46282</v>
      </c>
      <c r="E501" s="276" t="s">
        <v>39</v>
      </c>
      <c r="F501" s="277" t="s">
        <v>16713</v>
      </c>
      <c r="G501" s="277" t="s">
        <v>16742</v>
      </c>
      <c r="H501" s="276" t="s">
        <v>5508</v>
      </c>
      <c r="I501" s="276" t="s">
        <v>5989</v>
      </c>
      <c r="J501" s="277" t="s">
        <v>3188</v>
      </c>
      <c r="K501" s="274" t="s">
        <v>14977</v>
      </c>
      <c r="L501" s="315" t="s">
        <v>1305</v>
      </c>
      <c r="M501" s="315" t="s">
        <v>5815</v>
      </c>
      <c r="N501" s="277"/>
      <c r="O501" s="273"/>
      <c r="P501" s="273"/>
      <c r="Q501" s="279"/>
      <c r="R501" s="273" t="s">
        <v>1170</v>
      </c>
      <c r="S501" s="273" t="s">
        <v>13443</v>
      </c>
      <c r="T501" s="277"/>
      <c r="U501" s="273"/>
      <c r="V501" s="273"/>
      <c r="W501" s="280"/>
      <c r="X501" s="280"/>
    </row>
    <row r="502" spans="1:24" s="236" customFormat="1" ht="61.2" x14ac:dyDescent="0.7">
      <c r="A502" s="273">
        <v>502</v>
      </c>
      <c r="B502" s="274" t="s">
        <v>16714</v>
      </c>
      <c r="C502" s="275">
        <f>C501</f>
        <v>46289</v>
      </c>
      <c r="D502" s="275">
        <f>D501+1</f>
        <v>46283</v>
      </c>
      <c r="E502" s="276" t="s">
        <v>39</v>
      </c>
      <c r="F502" s="277" t="s">
        <v>16257</v>
      </c>
      <c r="G502" s="277" t="s">
        <v>16744</v>
      </c>
      <c r="H502" s="276" t="s">
        <v>5508</v>
      </c>
      <c r="I502" s="276" t="s">
        <v>7640</v>
      </c>
      <c r="J502" s="277" t="s">
        <v>1088</v>
      </c>
      <c r="K502" s="274" t="s">
        <v>14977</v>
      </c>
      <c r="L502" s="316" t="s">
        <v>1184</v>
      </c>
      <c r="M502" s="316" t="s">
        <v>1184</v>
      </c>
      <c r="N502" s="277"/>
      <c r="O502" s="273"/>
      <c r="P502" s="273" t="s">
        <v>16878</v>
      </c>
      <c r="Q502" s="279"/>
      <c r="R502" s="273" t="s">
        <v>1088</v>
      </c>
      <c r="S502" s="273" t="s">
        <v>14541</v>
      </c>
      <c r="T502" s="277"/>
      <c r="U502" s="273"/>
      <c r="V502" s="273"/>
      <c r="W502" s="280"/>
      <c r="X502" s="280"/>
    </row>
    <row r="503" spans="1:24" s="236" customFormat="1" ht="61.2" x14ac:dyDescent="0.7">
      <c r="A503" s="273">
        <v>503</v>
      </c>
      <c r="B503" s="274" t="s">
        <v>16715</v>
      </c>
      <c r="C503" s="275">
        <f>C502</f>
        <v>46289</v>
      </c>
      <c r="D503" s="275">
        <f>C503-8</f>
        <v>46281</v>
      </c>
      <c r="E503" s="276" t="s">
        <v>39</v>
      </c>
      <c r="F503" s="277" t="s">
        <v>16716</v>
      </c>
      <c r="G503" s="277" t="s">
        <v>16741</v>
      </c>
      <c r="H503" s="276" t="s">
        <v>5508</v>
      </c>
      <c r="I503" s="276" t="s">
        <v>5990</v>
      </c>
      <c r="J503" s="277" t="s">
        <v>1088</v>
      </c>
      <c r="K503" s="274" t="s">
        <v>14977</v>
      </c>
      <c r="L503" s="315" t="s">
        <v>1305</v>
      </c>
      <c r="M503" s="315" t="s">
        <v>5815</v>
      </c>
      <c r="N503" s="277"/>
      <c r="O503" s="273"/>
      <c r="P503" s="273"/>
      <c r="Q503" s="279"/>
      <c r="R503" s="273" t="s">
        <v>1088</v>
      </c>
      <c r="S503" s="273" t="s">
        <v>14541</v>
      </c>
      <c r="T503" s="277"/>
      <c r="U503" s="273"/>
      <c r="V503" s="273"/>
      <c r="W503" s="280"/>
      <c r="X503" s="280"/>
    </row>
    <row r="504" spans="1:24" s="236" customFormat="1" ht="102" x14ac:dyDescent="0.7">
      <c r="A504" s="273">
        <v>504</v>
      </c>
      <c r="B504" s="274" t="s">
        <v>16717</v>
      </c>
      <c r="C504" s="275">
        <f>C503</f>
        <v>46289</v>
      </c>
      <c r="D504" s="275">
        <f>C504-7</f>
        <v>46282</v>
      </c>
      <c r="E504" s="276" t="s">
        <v>39</v>
      </c>
      <c r="F504" s="277" t="s">
        <v>16718</v>
      </c>
      <c r="G504" s="277" t="s">
        <v>16754</v>
      </c>
      <c r="H504" s="276" t="s">
        <v>5508</v>
      </c>
      <c r="I504" s="276" t="s">
        <v>5989</v>
      </c>
      <c r="J504" s="277" t="s">
        <v>12852</v>
      </c>
      <c r="K504" s="274" t="s">
        <v>14977</v>
      </c>
      <c r="L504" s="316" t="s">
        <v>1184</v>
      </c>
      <c r="M504" s="316" t="s">
        <v>1184</v>
      </c>
      <c r="N504" s="277"/>
      <c r="O504" s="273" t="s">
        <v>16849</v>
      </c>
      <c r="P504" s="273" t="s">
        <v>16849</v>
      </c>
      <c r="Q504" s="279"/>
      <c r="R504" s="273" t="s">
        <v>10300</v>
      </c>
      <c r="S504" s="273" t="s">
        <v>12900</v>
      </c>
      <c r="T504" s="277"/>
      <c r="U504" s="273"/>
      <c r="V504" s="273"/>
      <c r="W504" s="280"/>
      <c r="X504" s="280"/>
    </row>
    <row r="505" spans="1:24" s="236" customFormat="1" ht="61.2" x14ac:dyDescent="0.7">
      <c r="A505" s="273">
        <v>505</v>
      </c>
      <c r="B505" s="274" t="s">
        <v>16719</v>
      </c>
      <c r="C505" s="275">
        <f>C504+1</f>
        <v>46290</v>
      </c>
      <c r="D505" s="275">
        <f>C505-4</f>
        <v>46286</v>
      </c>
      <c r="E505" s="276" t="s">
        <v>39</v>
      </c>
      <c r="F505" s="277" t="s">
        <v>16720</v>
      </c>
      <c r="G505" s="277" t="s">
        <v>16744</v>
      </c>
      <c r="H505" s="276" t="s">
        <v>5508</v>
      </c>
      <c r="I505" s="276" t="s">
        <v>5989</v>
      </c>
      <c r="J505" s="277" t="s">
        <v>12613</v>
      </c>
      <c r="K505" s="274" t="s">
        <v>14978</v>
      </c>
      <c r="L505" s="312" t="s">
        <v>1308</v>
      </c>
      <c r="M505" s="312" t="s">
        <v>1308</v>
      </c>
      <c r="N505" s="277"/>
      <c r="O505" s="273"/>
      <c r="P505" s="273" t="s">
        <v>15492</v>
      </c>
      <c r="Q505" s="279"/>
      <c r="R505" s="273" t="s">
        <v>1175</v>
      </c>
      <c r="S505" s="273" t="s">
        <v>7484</v>
      </c>
      <c r="T505" s="277"/>
      <c r="U505" s="273"/>
      <c r="V505" s="273"/>
      <c r="W505" s="280"/>
      <c r="X505" s="280"/>
    </row>
    <row r="506" spans="1:24" s="236" customFormat="1" ht="102" x14ac:dyDescent="0.7">
      <c r="A506" s="273">
        <v>506</v>
      </c>
      <c r="B506" s="274" t="s">
        <v>16721</v>
      </c>
      <c r="C506" s="275">
        <f>C505</f>
        <v>46290</v>
      </c>
      <c r="D506" s="275">
        <f>C506-2</f>
        <v>46288</v>
      </c>
      <c r="E506" s="276" t="s">
        <v>39</v>
      </c>
      <c r="F506" s="277" t="s">
        <v>16722</v>
      </c>
      <c r="G506" s="277" t="s">
        <v>16755</v>
      </c>
      <c r="H506" s="276" t="s">
        <v>5508</v>
      </c>
      <c r="I506" s="276" t="s">
        <v>5989</v>
      </c>
      <c r="J506" s="277" t="s">
        <v>3188</v>
      </c>
      <c r="K506" s="274" t="s">
        <v>14977</v>
      </c>
      <c r="L506" s="315" t="s">
        <v>1305</v>
      </c>
      <c r="M506" s="315" t="s">
        <v>5814</v>
      </c>
      <c r="N506" s="277"/>
      <c r="O506" s="273"/>
      <c r="P506" s="273"/>
      <c r="Q506" s="279"/>
      <c r="R506" s="273" t="s">
        <v>1170</v>
      </c>
      <c r="S506" s="273" t="s">
        <v>13443</v>
      </c>
      <c r="T506" s="277"/>
      <c r="U506" s="273"/>
      <c r="V506" s="273"/>
      <c r="W506" s="280"/>
      <c r="X506" s="280"/>
    </row>
    <row r="507" spans="1:24" s="236" customFormat="1" ht="61.2" x14ac:dyDescent="0.7">
      <c r="A507" s="273">
        <v>507</v>
      </c>
      <c r="B507" s="274" t="s">
        <v>16723</v>
      </c>
      <c r="C507" s="275">
        <f>C506</f>
        <v>46290</v>
      </c>
      <c r="D507" s="275">
        <f>C507-16</f>
        <v>46274</v>
      </c>
      <c r="E507" s="276" t="s">
        <v>39</v>
      </c>
      <c r="F507" s="277" t="s">
        <v>16724</v>
      </c>
      <c r="G507" s="277" t="s">
        <v>16756</v>
      </c>
      <c r="H507" s="276" t="s">
        <v>5985</v>
      </c>
      <c r="I507" s="276" t="s">
        <v>5985</v>
      </c>
      <c r="J507" s="277" t="s">
        <v>12601</v>
      </c>
      <c r="K507" s="274" t="s">
        <v>14978</v>
      </c>
      <c r="L507" s="312" t="s">
        <v>1308</v>
      </c>
      <c r="M507" s="312" t="s">
        <v>1308</v>
      </c>
      <c r="N507" s="277"/>
      <c r="O507" s="273"/>
      <c r="P507" s="273" t="s">
        <v>16109</v>
      </c>
      <c r="Q507" s="279"/>
      <c r="R507" s="273" t="s">
        <v>1167</v>
      </c>
      <c r="S507" s="273" t="s">
        <v>1163</v>
      </c>
      <c r="T507" s="277"/>
      <c r="U507" s="273"/>
      <c r="V507" s="273"/>
      <c r="W507" s="280"/>
      <c r="X507" s="280"/>
    </row>
    <row r="508" spans="1:24" s="236" customFormat="1" ht="102" x14ac:dyDescent="0.7">
      <c r="A508" s="273">
        <v>508</v>
      </c>
      <c r="B508" s="274" t="s">
        <v>16725</v>
      </c>
      <c r="C508" s="275">
        <f>C507</f>
        <v>46290</v>
      </c>
      <c r="D508" s="275">
        <f>C508-1</f>
        <v>46289</v>
      </c>
      <c r="E508" s="276" t="s">
        <v>39</v>
      </c>
      <c r="F508" s="277" t="s">
        <v>16726</v>
      </c>
      <c r="G508" s="277" t="s">
        <v>16757</v>
      </c>
      <c r="H508" s="276" t="s">
        <v>5508</v>
      </c>
      <c r="I508" s="276" t="s">
        <v>3191</v>
      </c>
      <c r="J508" s="277" t="s">
        <v>12621</v>
      </c>
      <c r="K508" s="274" t="s">
        <v>14977</v>
      </c>
      <c r="L508" s="316" t="s">
        <v>1184</v>
      </c>
      <c r="M508" s="316" t="s">
        <v>1184</v>
      </c>
      <c r="N508" s="277"/>
      <c r="O508" s="273" t="s">
        <v>16879</v>
      </c>
      <c r="P508" s="273"/>
      <c r="Q508" s="279"/>
      <c r="R508" s="273" t="s">
        <v>1170</v>
      </c>
      <c r="S508" s="273" t="s">
        <v>13443</v>
      </c>
      <c r="T508" s="277"/>
      <c r="U508" s="273"/>
      <c r="V508" s="273"/>
      <c r="W508" s="280"/>
      <c r="X508" s="280"/>
    </row>
    <row r="509" spans="1:24" s="236" customFormat="1" ht="122.4" x14ac:dyDescent="0.7">
      <c r="A509" s="273">
        <v>509</v>
      </c>
      <c r="B509" s="274" t="s">
        <v>16727</v>
      </c>
      <c r="C509" s="275">
        <f>C508+3</f>
        <v>46293</v>
      </c>
      <c r="D509" s="275">
        <f>C509-3</f>
        <v>46290</v>
      </c>
      <c r="E509" s="276" t="s">
        <v>39</v>
      </c>
      <c r="F509" s="277" t="s">
        <v>16728</v>
      </c>
      <c r="G509" s="277" t="s">
        <v>16758</v>
      </c>
      <c r="H509" s="276" t="s">
        <v>5508</v>
      </c>
      <c r="I509" s="276" t="s">
        <v>5989</v>
      </c>
      <c r="J509" s="277" t="s">
        <v>12613</v>
      </c>
      <c r="K509" s="274" t="s">
        <v>14978</v>
      </c>
      <c r="L509" s="312" t="s">
        <v>1308</v>
      </c>
      <c r="M509" s="312" t="s">
        <v>1308</v>
      </c>
      <c r="N509" s="277"/>
      <c r="O509" s="273"/>
      <c r="P509" s="273" t="s">
        <v>15523</v>
      </c>
      <c r="Q509" s="279"/>
      <c r="R509" s="273" t="s">
        <v>10515</v>
      </c>
      <c r="S509" s="273" t="s">
        <v>13715</v>
      </c>
      <c r="T509" s="277"/>
      <c r="U509" s="273"/>
      <c r="V509" s="273"/>
      <c r="W509" s="280"/>
      <c r="X509" s="280"/>
    </row>
    <row r="510" spans="1:24" s="236" customFormat="1" ht="81.599999999999994" x14ac:dyDescent="0.7">
      <c r="A510" s="273">
        <v>510</v>
      </c>
      <c r="B510" s="274" t="s">
        <v>16729</v>
      </c>
      <c r="C510" s="275">
        <f>C509</f>
        <v>46293</v>
      </c>
      <c r="D510" s="275">
        <f>C510-6</f>
        <v>46287</v>
      </c>
      <c r="E510" s="276" t="s">
        <v>39</v>
      </c>
      <c r="F510" s="277" t="s">
        <v>16532</v>
      </c>
      <c r="G510" s="277" t="s">
        <v>16740</v>
      </c>
      <c r="H510" s="276" t="s">
        <v>5508</v>
      </c>
      <c r="I510" s="276" t="s">
        <v>5990</v>
      </c>
      <c r="J510" s="277" t="s">
        <v>1088</v>
      </c>
      <c r="K510" s="274" t="s">
        <v>14977</v>
      </c>
      <c r="L510" s="315" t="s">
        <v>1305</v>
      </c>
      <c r="M510" s="315" t="s">
        <v>5815</v>
      </c>
      <c r="N510" s="277"/>
      <c r="O510" s="273"/>
      <c r="P510" s="273"/>
      <c r="Q510" s="279"/>
      <c r="R510" s="273" t="s">
        <v>1088</v>
      </c>
      <c r="S510" s="273" t="s">
        <v>14541</v>
      </c>
      <c r="T510" s="277"/>
      <c r="U510" s="273"/>
      <c r="V510" s="273"/>
      <c r="W510" s="280"/>
      <c r="X510" s="280"/>
    </row>
    <row r="511" spans="1:24" s="236" customFormat="1" ht="61.2" x14ac:dyDescent="0.7">
      <c r="A511" s="273">
        <v>511</v>
      </c>
      <c r="B511" s="274" t="s">
        <v>16730</v>
      </c>
      <c r="C511" s="275">
        <f>C510</f>
        <v>46293</v>
      </c>
      <c r="D511" s="275">
        <f>D510</f>
        <v>46287</v>
      </c>
      <c r="E511" s="276" t="s">
        <v>39</v>
      </c>
      <c r="F511" s="277" t="s">
        <v>16537</v>
      </c>
      <c r="G511" s="277" t="s">
        <v>16760</v>
      </c>
      <c r="H511" s="276" t="s">
        <v>5508</v>
      </c>
      <c r="I511" s="276" t="s">
        <v>5990</v>
      </c>
      <c r="J511" s="277" t="s">
        <v>1088</v>
      </c>
      <c r="K511" s="274" t="s">
        <v>14977</v>
      </c>
      <c r="L511" s="315" t="s">
        <v>1305</v>
      </c>
      <c r="M511" s="315" t="s">
        <v>5815</v>
      </c>
      <c r="N511" s="277"/>
      <c r="O511" s="273"/>
      <c r="P511" s="273"/>
      <c r="Q511" s="279"/>
      <c r="R511" s="273" t="s">
        <v>1088</v>
      </c>
      <c r="S511" s="273" t="s">
        <v>14541</v>
      </c>
      <c r="T511" s="277"/>
      <c r="U511" s="273"/>
      <c r="V511" s="273"/>
      <c r="W511" s="280"/>
      <c r="X511" s="280"/>
    </row>
    <row r="512" spans="1:24" s="236" customFormat="1" ht="122.4" x14ac:dyDescent="0.7">
      <c r="A512" s="273">
        <v>512</v>
      </c>
      <c r="B512" s="274" t="s">
        <v>16731</v>
      </c>
      <c r="C512" s="275">
        <f>C511</f>
        <v>46293</v>
      </c>
      <c r="D512" s="275">
        <v>46246</v>
      </c>
      <c r="E512" s="276" t="s">
        <v>39</v>
      </c>
      <c r="F512" s="277" t="s">
        <v>16732</v>
      </c>
      <c r="G512" s="277" t="s">
        <v>16759</v>
      </c>
      <c r="H512" s="276" t="s">
        <v>5508</v>
      </c>
      <c r="I512" s="276" t="s">
        <v>5989</v>
      </c>
      <c r="J512" s="277" t="s">
        <v>12614</v>
      </c>
      <c r="K512" s="274" t="s">
        <v>14977</v>
      </c>
      <c r="L512" s="312" t="s">
        <v>1308</v>
      </c>
      <c r="M512" s="312" t="s">
        <v>1308</v>
      </c>
      <c r="N512" s="277"/>
      <c r="O512" s="273"/>
      <c r="P512" s="273"/>
      <c r="Q512" s="279"/>
      <c r="R512" s="273" t="s">
        <v>1175</v>
      </c>
      <c r="S512" s="273" t="s">
        <v>7484</v>
      </c>
      <c r="T512" s="277"/>
      <c r="U512" s="273"/>
      <c r="V512" s="273"/>
      <c r="W512" s="280"/>
      <c r="X512" s="280"/>
    </row>
    <row r="513" spans="1:24" s="236" customFormat="1" ht="163.19999999999999" x14ac:dyDescent="0.7">
      <c r="A513" s="273">
        <v>513</v>
      </c>
      <c r="B513" s="274" t="s">
        <v>16764</v>
      </c>
      <c r="C513" s="275">
        <v>46293</v>
      </c>
      <c r="D513" s="275">
        <v>46287</v>
      </c>
      <c r="E513" s="276" t="s">
        <v>39</v>
      </c>
      <c r="F513" s="277" t="s">
        <v>16377</v>
      </c>
      <c r="G513" s="277" t="s">
        <v>16765</v>
      </c>
      <c r="H513" s="276" t="s">
        <v>5508</v>
      </c>
      <c r="I513" s="276" t="s">
        <v>7640</v>
      </c>
      <c r="J513" s="277" t="s">
        <v>1088</v>
      </c>
      <c r="K513" s="274"/>
      <c r="L513" s="316" t="s">
        <v>1184</v>
      </c>
      <c r="M513" s="316" t="s">
        <v>1184</v>
      </c>
      <c r="N513" s="277"/>
      <c r="O513" s="273" t="s">
        <v>16878</v>
      </c>
      <c r="P513" s="273" t="s">
        <v>16878</v>
      </c>
      <c r="Q513" s="279"/>
      <c r="R513" s="273" t="s">
        <v>1088</v>
      </c>
      <c r="S513" s="273" t="s">
        <v>14541</v>
      </c>
      <c r="T513" s="277"/>
      <c r="U513" s="273"/>
      <c r="V513" s="273"/>
      <c r="W513" s="280"/>
      <c r="X513" s="280"/>
    </row>
    <row r="514" spans="1:24" s="236" customFormat="1" ht="81.599999999999994" x14ac:dyDescent="0.7">
      <c r="A514" s="273">
        <v>514</v>
      </c>
      <c r="B514" s="274" t="s">
        <v>16766</v>
      </c>
      <c r="C514" s="275">
        <v>46293</v>
      </c>
      <c r="D514" s="275">
        <v>46293</v>
      </c>
      <c r="E514" s="276" t="s">
        <v>10388</v>
      </c>
      <c r="F514" s="277" t="s">
        <v>16767</v>
      </c>
      <c r="G514" s="277" t="s">
        <v>16211</v>
      </c>
      <c r="H514" s="276" t="s">
        <v>5508</v>
      </c>
      <c r="I514" s="276" t="s">
        <v>5990</v>
      </c>
      <c r="J514" s="277" t="s">
        <v>12614</v>
      </c>
      <c r="K514" s="274"/>
      <c r="L514" s="312" t="s">
        <v>1308</v>
      </c>
      <c r="M514" s="312" t="s">
        <v>1308</v>
      </c>
      <c r="N514" s="277"/>
      <c r="O514" s="273"/>
      <c r="P514" s="273" t="s">
        <v>16589</v>
      </c>
      <c r="Q514" s="279"/>
      <c r="R514" s="273" t="s">
        <v>11545</v>
      </c>
      <c r="S514" s="273" t="s">
        <v>13350</v>
      </c>
      <c r="T514" s="277"/>
      <c r="U514" s="273"/>
      <c r="V514" s="273"/>
      <c r="W514" s="280"/>
      <c r="X514" s="280"/>
    </row>
    <row r="515" spans="1:24" s="236" customFormat="1" ht="81.599999999999994" x14ac:dyDescent="0.7">
      <c r="A515" s="273">
        <v>515</v>
      </c>
      <c r="B515" s="274" t="s">
        <v>16768</v>
      </c>
      <c r="C515" s="275">
        <v>46293</v>
      </c>
      <c r="D515" s="275">
        <v>46287</v>
      </c>
      <c r="E515" s="276" t="s">
        <v>10388</v>
      </c>
      <c r="F515" s="277" t="s">
        <v>16769</v>
      </c>
      <c r="G515" s="277" t="s">
        <v>16211</v>
      </c>
      <c r="H515" s="276" t="s">
        <v>5508</v>
      </c>
      <c r="I515" s="276" t="s">
        <v>5990</v>
      </c>
      <c r="J515" s="277" t="s">
        <v>12614</v>
      </c>
      <c r="K515" s="274"/>
      <c r="L515" s="312" t="s">
        <v>1308</v>
      </c>
      <c r="M515" s="312" t="s">
        <v>1308</v>
      </c>
      <c r="N515" s="277"/>
      <c r="O515" s="273"/>
      <c r="P515" s="273" t="s">
        <v>16574</v>
      </c>
      <c r="Q515" s="279"/>
      <c r="R515" s="273" t="s">
        <v>11545</v>
      </c>
      <c r="S515" s="273" t="s">
        <v>13350</v>
      </c>
      <c r="T515" s="277"/>
      <c r="U515" s="273"/>
      <c r="V515" s="273"/>
      <c r="W515" s="280"/>
      <c r="X515" s="280"/>
    </row>
    <row r="516" spans="1:24" s="236" customFormat="1" ht="183.6" x14ac:dyDescent="0.7">
      <c r="A516" s="273">
        <v>516</v>
      </c>
      <c r="B516" s="274" t="s">
        <v>16807</v>
      </c>
      <c r="C516" s="275">
        <v>46294</v>
      </c>
      <c r="D516" s="275">
        <v>46294</v>
      </c>
      <c r="E516" s="276" t="s">
        <v>10388</v>
      </c>
      <c r="F516" s="277" t="s">
        <v>16770</v>
      </c>
      <c r="G516" s="277" t="s">
        <v>16771</v>
      </c>
      <c r="H516" s="276" t="s">
        <v>5985</v>
      </c>
      <c r="I516" s="276" t="s">
        <v>5985</v>
      </c>
      <c r="J516" s="277" t="s">
        <v>12603</v>
      </c>
      <c r="K516" s="274"/>
      <c r="L516" s="312" t="s">
        <v>1308</v>
      </c>
      <c r="M516" s="312" t="s">
        <v>1308</v>
      </c>
      <c r="N516" s="277"/>
      <c r="O516" s="273"/>
      <c r="P516" s="273"/>
      <c r="Q516" s="279"/>
      <c r="R516" s="273" t="s">
        <v>1080</v>
      </c>
      <c r="S516" s="273" t="s">
        <v>9788</v>
      </c>
      <c r="T516" s="277"/>
      <c r="U516" s="273"/>
      <c r="V516" s="273"/>
      <c r="W516" s="280"/>
      <c r="X516" s="280"/>
    </row>
    <row r="517" spans="1:24" s="236" customFormat="1" ht="122.4" x14ac:dyDescent="0.7">
      <c r="A517" s="273">
        <v>517</v>
      </c>
      <c r="B517" s="274" t="s">
        <v>16772</v>
      </c>
      <c r="C517" s="275">
        <v>46295</v>
      </c>
      <c r="D517" s="275">
        <v>46290</v>
      </c>
      <c r="E517" s="276" t="s">
        <v>39</v>
      </c>
      <c r="F517" s="277" t="s">
        <v>16808</v>
      </c>
      <c r="G517" s="277" t="s">
        <v>16773</v>
      </c>
      <c r="H517" s="276" t="s">
        <v>5508</v>
      </c>
      <c r="I517" s="276" t="s">
        <v>3191</v>
      </c>
      <c r="J517" s="277" t="s">
        <v>12614</v>
      </c>
      <c r="K517" s="274"/>
      <c r="L517" s="316" t="s">
        <v>1184</v>
      </c>
      <c r="M517" s="316" t="s">
        <v>1184</v>
      </c>
      <c r="N517" s="277"/>
      <c r="O517" s="273" t="s">
        <v>16880</v>
      </c>
      <c r="P517" s="273"/>
      <c r="Q517" s="279"/>
      <c r="R517" s="273" t="s">
        <v>11545</v>
      </c>
      <c r="S517" s="273" t="s">
        <v>11722</v>
      </c>
      <c r="T517" s="277"/>
      <c r="U517" s="273"/>
      <c r="V517" s="273"/>
      <c r="W517" s="280"/>
      <c r="X517" s="280"/>
    </row>
    <row r="518" spans="1:24" s="236" customFormat="1" ht="61.2" x14ac:dyDescent="0.7">
      <c r="A518" s="273">
        <v>518</v>
      </c>
      <c r="B518" s="274" t="s">
        <v>16774</v>
      </c>
      <c r="C518" s="275">
        <v>46295</v>
      </c>
      <c r="D518" s="275">
        <v>46294</v>
      </c>
      <c r="E518" s="276" t="s">
        <v>39</v>
      </c>
      <c r="F518" s="277" t="s">
        <v>16809</v>
      </c>
      <c r="G518" s="277" t="s">
        <v>16021</v>
      </c>
      <c r="H518" s="276" t="s">
        <v>5508</v>
      </c>
      <c r="I518" s="276" t="s">
        <v>3200</v>
      </c>
      <c r="J518" s="277" t="s">
        <v>13323</v>
      </c>
      <c r="K518" s="274"/>
      <c r="L518" s="312" t="s">
        <v>1308</v>
      </c>
      <c r="M518" s="312" t="s">
        <v>1308</v>
      </c>
      <c r="N518" s="277"/>
      <c r="O518" s="273"/>
      <c r="P518" s="273" t="s">
        <v>16261</v>
      </c>
      <c r="Q518" s="279"/>
      <c r="R518" s="273" t="s">
        <v>10661</v>
      </c>
      <c r="S518" s="273" t="s">
        <v>10891</v>
      </c>
      <c r="T518" s="277"/>
      <c r="U518" s="273"/>
      <c r="V518" s="273"/>
      <c r="W518" s="280"/>
      <c r="X518" s="280"/>
    </row>
    <row r="519" spans="1:24" s="236" customFormat="1" ht="122.4" x14ac:dyDescent="0.7">
      <c r="A519" s="273">
        <v>519</v>
      </c>
      <c r="B519" s="274" t="s">
        <v>16775</v>
      </c>
      <c r="C519" s="275">
        <v>46295</v>
      </c>
      <c r="D519" s="275">
        <v>46290</v>
      </c>
      <c r="E519" s="276" t="s">
        <v>39</v>
      </c>
      <c r="F519" s="277" t="s">
        <v>16776</v>
      </c>
      <c r="G519" s="277" t="s">
        <v>16777</v>
      </c>
      <c r="H519" s="276" t="s">
        <v>5508</v>
      </c>
      <c r="I519" s="276" t="s">
        <v>3191</v>
      </c>
      <c r="J519" s="277" t="s">
        <v>12614</v>
      </c>
      <c r="K519" s="274"/>
      <c r="L519" s="315" t="s">
        <v>1305</v>
      </c>
      <c r="M519" s="315" t="s">
        <v>5815</v>
      </c>
      <c r="N519" s="277"/>
      <c r="O519" s="273"/>
      <c r="P519" s="273"/>
      <c r="Q519" s="279"/>
      <c r="R519" s="273" t="s">
        <v>10515</v>
      </c>
      <c r="S519" s="273" t="s">
        <v>13715</v>
      </c>
      <c r="T519" s="277"/>
      <c r="U519" s="273"/>
      <c r="V519" s="273"/>
      <c r="W519" s="280"/>
      <c r="X519" s="280"/>
    </row>
    <row r="520" spans="1:24" s="236" customFormat="1" ht="102" x14ac:dyDescent="0.7">
      <c r="A520" s="273">
        <v>520</v>
      </c>
      <c r="B520" s="274" t="s">
        <v>16778</v>
      </c>
      <c r="C520" s="275">
        <v>46295</v>
      </c>
      <c r="D520" s="275">
        <v>46265</v>
      </c>
      <c r="E520" s="276" t="s">
        <v>39</v>
      </c>
      <c r="F520" s="277" t="s">
        <v>16779</v>
      </c>
      <c r="G520" s="277" t="s">
        <v>16780</v>
      </c>
      <c r="H520" s="276" t="s">
        <v>5508</v>
      </c>
      <c r="I520" s="276" t="s">
        <v>3200</v>
      </c>
      <c r="J520" s="277" t="s">
        <v>13323</v>
      </c>
      <c r="K520" s="274"/>
      <c r="L520" s="315" t="s">
        <v>1305</v>
      </c>
      <c r="M520" s="315" t="s">
        <v>5815</v>
      </c>
      <c r="N520" s="277"/>
      <c r="O520" s="273"/>
      <c r="P520" s="273"/>
      <c r="Q520" s="279"/>
      <c r="R520" s="273" t="s">
        <v>10661</v>
      </c>
      <c r="S520" s="273" t="s">
        <v>10891</v>
      </c>
      <c r="T520" s="277"/>
      <c r="U520" s="273"/>
      <c r="V520" s="273"/>
      <c r="W520" s="280"/>
      <c r="X520" s="280"/>
    </row>
    <row r="521" spans="1:24" s="236" customFormat="1" ht="81.599999999999994" x14ac:dyDescent="0.7">
      <c r="A521" s="273">
        <v>521</v>
      </c>
      <c r="B521" s="274" t="s">
        <v>16781</v>
      </c>
      <c r="C521" s="275">
        <v>46295</v>
      </c>
      <c r="D521" s="275">
        <v>46289</v>
      </c>
      <c r="E521" s="276" t="s">
        <v>39</v>
      </c>
      <c r="F521" s="277" t="s">
        <v>16805</v>
      </c>
      <c r="G521" s="277" t="s">
        <v>16021</v>
      </c>
      <c r="H521" s="276" t="s">
        <v>5508</v>
      </c>
      <c r="I521" s="276" t="s">
        <v>5989</v>
      </c>
      <c r="J521" s="277" t="s">
        <v>12614</v>
      </c>
      <c r="K521" s="274"/>
      <c r="L521" s="312" t="s">
        <v>1308</v>
      </c>
      <c r="M521" s="312" t="s">
        <v>1308</v>
      </c>
      <c r="N521" s="277"/>
      <c r="O521" s="273"/>
      <c r="P521" s="273"/>
      <c r="Q521" s="279"/>
      <c r="R521" s="273" t="s">
        <v>10300</v>
      </c>
      <c r="S521" s="273" t="s">
        <v>12900</v>
      </c>
      <c r="T521" s="277"/>
      <c r="U521" s="273"/>
      <c r="V521" s="273"/>
      <c r="W521" s="280"/>
      <c r="X521" s="280"/>
    </row>
    <row r="522" spans="1:24" s="236" customFormat="1" ht="102" x14ac:dyDescent="0.7">
      <c r="A522" s="273">
        <v>522</v>
      </c>
      <c r="B522" s="274" t="s">
        <v>16782</v>
      </c>
      <c r="C522" s="275">
        <v>46295</v>
      </c>
      <c r="D522" s="275">
        <v>46282</v>
      </c>
      <c r="E522" s="276" t="s">
        <v>39</v>
      </c>
      <c r="F522" s="277" t="s">
        <v>16811</v>
      </c>
      <c r="G522" s="277" t="s">
        <v>16783</v>
      </c>
      <c r="H522" s="276" t="s">
        <v>5508</v>
      </c>
      <c r="I522" s="276" t="s">
        <v>5989</v>
      </c>
      <c r="J522" s="277" t="s">
        <v>12603</v>
      </c>
      <c r="K522" s="274"/>
      <c r="L522" s="315" t="s">
        <v>1305</v>
      </c>
      <c r="M522" s="315" t="s">
        <v>5815</v>
      </c>
      <c r="N522" s="277"/>
      <c r="O522" s="273"/>
      <c r="P522" s="273"/>
      <c r="Q522" s="279"/>
      <c r="R522" s="273" t="s">
        <v>1080</v>
      </c>
      <c r="S522" s="273" t="s">
        <v>9788</v>
      </c>
      <c r="T522" s="277"/>
      <c r="U522" s="273"/>
      <c r="V522" s="273"/>
      <c r="W522" s="280"/>
      <c r="X522" s="280"/>
    </row>
    <row r="523" spans="1:24" s="236" customFormat="1" ht="102" x14ac:dyDescent="0.7">
      <c r="A523" s="273">
        <v>523</v>
      </c>
      <c r="B523" s="274" t="s">
        <v>16784</v>
      </c>
      <c r="C523" s="275">
        <v>46295</v>
      </c>
      <c r="D523" s="275">
        <v>46289</v>
      </c>
      <c r="E523" s="276" t="s">
        <v>39</v>
      </c>
      <c r="F523" s="277" t="s">
        <v>16785</v>
      </c>
      <c r="G523" s="277" t="s">
        <v>16786</v>
      </c>
      <c r="H523" s="276" t="s">
        <v>5508</v>
      </c>
      <c r="I523" s="276" t="s">
        <v>5989</v>
      </c>
      <c r="J523" s="277" t="s">
        <v>12614</v>
      </c>
      <c r="K523" s="274"/>
      <c r="L523" s="315" t="s">
        <v>1305</v>
      </c>
      <c r="M523" s="315" t="s">
        <v>5815</v>
      </c>
      <c r="N523" s="277"/>
      <c r="O523" s="273"/>
      <c r="P523" s="273"/>
      <c r="Q523" s="279"/>
      <c r="R523" s="273" t="s">
        <v>10300</v>
      </c>
      <c r="S523" s="273" t="s">
        <v>12900</v>
      </c>
      <c r="T523" s="277"/>
      <c r="U523" s="273"/>
      <c r="V523" s="273"/>
      <c r="W523" s="280"/>
      <c r="X523" s="280"/>
    </row>
    <row r="524" spans="1:24" s="236" customFormat="1" ht="102" x14ac:dyDescent="0.7">
      <c r="A524" s="273">
        <v>524</v>
      </c>
      <c r="B524" s="274" t="s">
        <v>16787</v>
      </c>
      <c r="C524" s="275">
        <v>46295</v>
      </c>
      <c r="D524" s="275">
        <v>46289</v>
      </c>
      <c r="E524" s="276" t="s">
        <v>39</v>
      </c>
      <c r="F524" s="277" t="s">
        <v>16788</v>
      </c>
      <c r="G524" s="277" t="s">
        <v>16789</v>
      </c>
      <c r="H524" s="276" t="s">
        <v>5508</v>
      </c>
      <c r="I524" s="276" t="s">
        <v>5989</v>
      </c>
      <c r="J524" s="277" t="s">
        <v>12614</v>
      </c>
      <c r="K524" s="274"/>
      <c r="L524" s="315" t="s">
        <v>1305</v>
      </c>
      <c r="M524" s="315" t="s">
        <v>5815</v>
      </c>
      <c r="N524" s="277"/>
      <c r="O524" s="273"/>
      <c r="P524" s="273"/>
      <c r="Q524" s="279"/>
      <c r="R524" s="273" t="s">
        <v>10300</v>
      </c>
      <c r="S524" s="273" t="s">
        <v>12900</v>
      </c>
      <c r="T524" s="277"/>
      <c r="U524" s="273"/>
      <c r="V524" s="273"/>
      <c r="W524" s="280"/>
      <c r="X524" s="280"/>
    </row>
    <row r="525" spans="1:24" s="236" customFormat="1" ht="40.799999999999997" x14ac:dyDescent="0.7">
      <c r="A525" s="273">
        <v>525</v>
      </c>
      <c r="B525" s="274" t="s">
        <v>16790</v>
      </c>
      <c r="C525" s="275">
        <v>46295</v>
      </c>
      <c r="D525" s="275">
        <v>46288</v>
      </c>
      <c r="E525" s="276" t="s">
        <v>39</v>
      </c>
      <c r="F525" s="277" t="s">
        <v>16532</v>
      </c>
      <c r="G525" s="277" t="s">
        <v>16791</v>
      </c>
      <c r="H525" s="276" t="s">
        <v>5508</v>
      </c>
      <c r="I525" s="276" t="s">
        <v>5990</v>
      </c>
      <c r="J525" s="277" t="s">
        <v>1088</v>
      </c>
      <c r="K525" s="274"/>
      <c r="L525" s="315" t="s">
        <v>1305</v>
      </c>
      <c r="M525" s="315" t="s">
        <v>5815</v>
      </c>
      <c r="N525" s="277"/>
      <c r="O525" s="273"/>
      <c r="P525" s="273"/>
      <c r="Q525" s="279"/>
      <c r="R525" s="273" t="s">
        <v>1088</v>
      </c>
      <c r="S525" s="273" t="s">
        <v>14541</v>
      </c>
      <c r="T525" s="277"/>
      <c r="U525" s="273"/>
      <c r="V525" s="273"/>
      <c r="W525" s="280"/>
      <c r="X525" s="280"/>
    </row>
    <row r="526" spans="1:24" s="236" customFormat="1" ht="61.2" x14ac:dyDescent="0.7">
      <c r="A526" s="273">
        <v>526</v>
      </c>
      <c r="B526" s="274" t="s">
        <v>16792</v>
      </c>
      <c r="C526" s="275">
        <v>46295</v>
      </c>
      <c r="D526" s="275">
        <v>46288</v>
      </c>
      <c r="E526" s="276" t="s">
        <v>39</v>
      </c>
      <c r="F526" s="277" t="s">
        <v>16806</v>
      </c>
      <c r="G526" s="277" t="s">
        <v>16793</v>
      </c>
      <c r="H526" s="276" t="s">
        <v>5508</v>
      </c>
      <c r="I526" s="276" t="s">
        <v>3191</v>
      </c>
      <c r="J526" s="277" t="s">
        <v>1088</v>
      </c>
      <c r="K526" s="274"/>
      <c r="L526" s="315" t="s">
        <v>1305</v>
      </c>
      <c r="M526" s="315" t="s">
        <v>5815</v>
      </c>
      <c r="N526" s="277"/>
      <c r="O526" s="273"/>
      <c r="P526" s="273"/>
      <c r="Q526" s="279"/>
      <c r="R526" s="273" t="s">
        <v>1088</v>
      </c>
      <c r="S526" s="273" t="s">
        <v>14541</v>
      </c>
      <c r="T526" s="277"/>
      <c r="U526" s="273"/>
      <c r="V526" s="273"/>
      <c r="W526" s="280"/>
      <c r="X526" s="280"/>
    </row>
    <row r="527" spans="1:24" s="236" customFormat="1" ht="61.2" x14ac:dyDescent="0.7">
      <c r="A527" s="273">
        <v>527</v>
      </c>
      <c r="B527" s="274" t="s">
        <v>16794</v>
      </c>
      <c r="C527" s="275">
        <v>46295</v>
      </c>
      <c r="D527" s="275">
        <v>46286</v>
      </c>
      <c r="E527" s="276" t="s">
        <v>39</v>
      </c>
      <c r="F527" s="277" t="s">
        <v>16810</v>
      </c>
      <c r="G527" s="277" t="s">
        <v>16021</v>
      </c>
      <c r="H527" s="276" t="s">
        <v>5508</v>
      </c>
      <c r="I527" s="276" t="s">
        <v>5989</v>
      </c>
      <c r="J527" s="277" t="s">
        <v>12614</v>
      </c>
      <c r="K527" s="274"/>
      <c r="L527" s="312" t="s">
        <v>1308</v>
      </c>
      <c r="M527" s="312" t="s">
        <v>1308</v>
      </c>
      <c r="N527" s="277"/>
      <c r="O527" s="273"/>
      <c r="P527" s="273"/>
      <c r="Q527" s="279"/>
      <c r="R527" s="273" t="s">
        <v>1080</v>
      </c>
      <c r="S527" s="273" t="s">
        <v>9788</v>
      </c>
      <c r="T527" s="277"/>
      <c r="U527" s="273"/>
      <c r="V527" s="273"/>
      <c r="W527" s="280"/>
      <c r="X527" s="280"/>
    </row>
    <row r="528" spans="1:24" s="236" customFormat="1" ht="102" x14ac:dyDescent="0.7">
      <c r="A528" s="273">
        <v>528</v>
      </c>
      <c r="B528" s="274" t="s">
        <v>16795</v>
      </c>
      <c r="C528" s="275">
        <v>46295</v>
      </c>
      <c r="D528" s="275">
        <v>46294</v>
      </c>
      <c r="E528" s="276" t="s">
        <v>39</v>
      </c>
      <c r="F528" s="277" t="s">
        <v>16796</v>
      </c>
      <c r="G528" s="277" t="s">
        <v>16797</v>
      </c>
      <c r="H528" s="276" t="s">
        <v>5508</v>
      </c>
      <c r="I528" s="276" t="s">
        <v>5989</v>
      </c>
      <c r="J528" s="277" t="s">
        <v>12852</v>
      </c>
      <c r="K528" s="274"/>
      <c r="L528" s="315" t="s">
        <v>1305</v>
      </c>
      <c r="M528" s="315" t="s">
        <v>5815</v>
      </c>
      <c r="N528" s="277"/>
      <c r="O528" s="273"/>
      <c r="P528" s="273"/>
      <c r="Q528" s="279"/>
      <c r="R528" s="273" t="s">
        <v>13705</v>
      </c>
      <c r="S528" s="273" t="s">
        <v>13706</v>
      </c>
      <c r="T528" s="277"/>
      <c r="U528" s="273"/>
      <c r="V528" s="273"/>
      <c r="W528" s="280"/>
      <c r="X528" s="280"/>
    </row>
    <row r="529" spans="1:24" s="236" customFormat="1" ht="102" x14ac:dyDescent="0.7">
      <c r="A529" s="273">
        <v>529</v>
      </c>
      <c r="B529" s="274" t="s">
        <v>16798</v>
      </c>
      <c r="C529" s="275">
        <v>46295</v>
      </c>
      <c r="D529" s="275">
        <v>46288</v>
      </c>
      <c r="E529" s="276" t="s">
        <v>39</v>
      </c>
      <c r="F529" s="277" t="s">
        <v>16687</v>
      </c>
      <c r="G529" s="277" t="s">
        <v>16799</v>
      </c>
      <c r="H529" s="276" t="s">
        <v>5508</v>
      </c>
      <c r="I529" s="276" t="s">
        <v>5989</v>
      </c>
      <c r="J529" s="277" t="s">
        <v>12614</v>
      </c>
      <c r="K529" s="274"/>
      <c r="L529" s="315" t="s">
        <v>1305</v>
      </c>
      <c r="M529" s="315" t="s">
        <v>5815</v>
      </c>
      <c r="N529" s="277"/>
      <c r="O529" s="273"/>
      <c r="P529" s="273"/>
      <c r="Q529" s="279"/>
      <c r="R529" s="273" t="s">
        <v>13705</v>
      </c>
      <c r="S529" s="273" t="s">
        <v>13706</v>
      </c>
      <c r="T529" s="277"/>
      <c r="U529" s="273"/>
      <c r="V529" s="273"/>
      <c r="W529" s="280"/>
      <c r="X529" s="280"/>
    </row>
    <row r="530" spans="1:24" s="236" customFormat="1" ht="81.599999999999994" x14ac:dyDescent="0.7">
      <c r="A530" s="273">
        <v>530</v>
      </c>
      <c r="B530" s="274" t="s">
        <v>16800</v>
      </c>
      <c r="C530" s="275">
        <v>46295</v>
      </c>
      <c r="D530" s="275">
        <v>46294</v>
      </c>
      <c r="E530" s="276" t="s">
        <v>10388</v>
      </c>
      <c r="F530" s="277" t="s">
        <v>16801</v>
      </c>
      <c r="G530" s="277" t="s">
        <v>16211</v>
      </c>
      <c r="H530" s="276" t="s">
        <v>5508</v>
      </c>
      <c r="I530" s="276" t="s">
        <v>7640</v>
      </c>
      <c r="J530" s="277" t="s">
        <v>12614</v>
      </c>
      <c r="K530" s="274"/>
      <c r="L530" s="312" t="s">
        <v>1308</v>
      </c>
      <c r="M530" s="312" t="s">
        <v>1308</v>
      </c>
      <c r="N530" s="277"/>
      <c r="O530" s="273"/>
      <c r="P530" s="273" t="s">
        <v>16818</v>
      </c>
      <c r="Q530" s="279"/>
      <c r="R530" s="273" t="s">
        <v>11545</v>
      </c>
      <c r="S530" s="273" t="s">
        <v>8067</v>
      </c>
      <c r="T530" s="277"/>
      <c r="U530" s="273"/>
      <c r="V530" s="273"/>
      <c r="W530" s="280"/>
      <c r="X530" s="280"/>
    </row>
    <row r="531" spans="1:24" s="236" customFormat="1" ht="102" x14ac:dyDescent="0.7">
      <c r="A531" s="273">
        <v>531</v>
      </c>
      <c r="B531" s="274" t="s">
        <v>16802</v>
      </c>
      <c r="C531" s="275">
        <v>46295</v>
      </c>
      <c r="D531" s="275">
        <v>46294</v>
      </c>
      <c r="E531" s="276" t="s">
        <v>10388</v>
      </c>
      <c r="F531" s="277" t="s">
        <v>16803</v>
      </c>
      <c r="G531" s="277" t="s">
        <v>16804</v>
      </c>
      <c r="H531" s="276" t="s">
        <v>5508</v>
      </c>
      <c r="I531" s="276" t="s">
        <v>5990</v>
      </c>
      <c r="J531" s="277" t="s">
        <v>12614</v>
      </c>
      <c r="K531" s="274"/>
      <c r="L531" s="312" t="s">
        <v>1308</v>
      </c>
      <c r="M531" s="312" t="s">
        <v>1308</v>
      </c>
      <c r="N531" s="277"/>
      <c r="O531" s="273"/>
      <c r="P531" s="273"/>
      <c r="Q531" s="279"/>
      <c r="R531" s="273" t="s">
        <v>10515</v>
      </c>
      <c r="S531" s="273" t="s">
        <v>7530</v>
      </c>
      <c r="T531" s="277"/>
      <c r="U531" s="273"/>
      <c r="V531" s="273"/>
      <c r="W531" s="280"/>
      <c r="X531" s="280"/>
    </row>
    <row r="532" spans="1:24" s="236" customFormat="1" ht="61.2" x14ac:dyDescent="0.7">
      <c r="A532" s="273">
        <v>532</v>
      </c>
      <c r="B532" s="274" t="s">
        <v>17093</v>
      </c>
      <c r="C532" s="275">
        <f>C531+1</f>
        <v>46296</v>
      </c>
      <c r="D532" s="275">
        <f>C532-1</f>
        <v>46295</v>
      </c>
      <c r="E532" s="276" t="s">
        <v>10388</v>
      </c>
      <c r="F532" s="277" t="s">
        <v>17094</v>
      </c>
      <c r="G532" s="277" t="s">
        <v>16211</v>
      </c>
      <c r="H532" s="276" t="s">
        <v>5508</v>
      </c>
      <c r="I532" s="276" t="s">
        <v>7640</v>
      </c>
      <c r="J532" s="277" t="s">
        <v>12614</v>
      </c>
      <c r="K532" s="274" t="s">
        <v>14978</v>
      </c>
      <c r="L532" s="312" t="s">
        <v>1308</v>
      </c>
      <c r="M532" s="312" t="s">
        <v>1308</v>
      </c>
      <c r="N532" s="277"/>
      <c r="O532" s="273"/>
      <c r="P532" s="273" t="s">
        <v>16825</v>
      </c>
      <c r="Q532" s="279"/>
      <c r="R532" s="273" t="s">
        <v>11545</v>
      </c>
      <c r="S532" s="273" t="s">
        <v>8067</v>
      </c>
      <c r="T532" s="277"/>
      <c r="U532" s="273"/>
      <c r="V532" s="273"/>
      <c r="W532" s="280"/>
      <c r="X532" s="280"/>
    </row>
    <row r="533" spans="1:24" s="236" customFormat="1" ht="61.2" x14ac:dyDescent="0.7">
      <c r="A533" s="273">
        <v>533</v>
      </c>
      <c r="B533" s="274" t="s">
        <v>17095</v>
      </c>
      <c r="C533" s="275">
        <f>C532</f>
        <v>46296</v>
      </c>
      <c r="D533" s="275">
        <f>C533</f>
        <v>46296</v>
      </c>
      <c r="E533" s="276" t="s">
        <v>10388</v>
      </c>
      <c r="F533" s="277" t="s">
        <v>17096</v>
      </c>
      <c r="G533" s="277" t="s">
        <v>16211</v>
      </c>
      <c r="H533" s="276" t="s">
        <v>5508</v>
      </c>
      <c r="I533" s="276" t="s">
        <v>7640</v>
      </c>
      <c r="J533" s="277" t="s">
        <v>12614</v>
      </c>
      <c r="K533" s="274" t="s">
        <v>14978</v>
      </c>
      <c r="L533" s="312" t="s">
        <v>1308</v>
      </c>
      <c r="M533" s="312" t="s">
        <v>1308</v>
      </c>
      <c r="N533" s="277"/>
      <c r="O533" s="273"/>
      <c r="P533" s="273" t="s">
        <v>16826</v>
      </c>
      <c r="Q533" s="279"/>
      <c r="R533" s="273" t="s">
        <v>11545</v>
      </c>
      <c r="S533" s="273" t="s">
        <v>8067</v>
      </c>
      <c r="T533" s="277"/>
      <c r="U533" s="273"/>
      <c r="V533" s="273"/>
      <c r="W533" s="280"/>
      <c r="X533" s="280"/>
    </row>
    <row r="534" spans="1:24" s="236" customFormat="1" ht="81.599999999999994" x14ac:dyDescent="0.7">
      <c r="A534" s="273">
        <v>534</v>
      </c>
      <c r="B534" s="274" t="s">
        <v>17097</v>
      </c>
      <c r="C534" s="275">
        <f>C532</f>
        <v>46296</v>
      </c>
      <c r="D534" s="275">
        <f>D532</f>
        <v>46295</v>
      </c>
      <c r="E534" s="276" t="s">
        <v>10388</v>
      </c>
      <c r="F534" s="277" t="s">
        <v>17098</v>
      </c>
      <c r="G534" s="277" t="s">
        <v>16211</v>
      </c>
      <c r="H534" s="276" t="s">
        <v>5508</v>
      </c>
      <c r="I534" s="276" t="s">
        <v>5990</v>
      </c>
      <c r="J534" s="277" t="s">
        <v>12614</v>
      </c>
      <c r="K534" s="274" t="s">
        <v>14978</v>
      </c>
      <c r="L534" s="312" t="s">
        <v>1308</v>
      </c>
      <c r="M534" s="312" t="s">
        <v>1308</v>
      </c>
      <c r="N534" s="277"/>
      <c r="O534" s="273"/>
      <c r="P534" s="273" t="s">
        <v>16817</v>
      </c>
      <c r="Q534" s="279"/>
      <c r="R534" s="273" t="s">
        <v>11545</v>
      </c>
      <c r="S534" s="273" t="s">
        <v>13350</v>
      </c>
      <c r="T534" s="277"/>
      <c r="U534" s="273"/>
      <c r="V534" s="273"/>
      <c r="W534" s="280"/>
      <c r="X534" s="280"/>
    </row>
    <row r="535" spans="1:24" s="236" customFormat="1" ht="81.599999999999994" x14ac:dyDescent="0.7">
      <c r="A535" s="273">
        <v>535</v>
      </c>
      <c r="B535" s="274" t="s">
        <v>17099</v>
      </c>
      <c r="C535" s="275">
        <f>C534</f>
        <v>46296</v>
      </c>
      <c r="D535" s="275">
        <f>C535-3</f>
        <v>46293</v>
      </c>
      <c r="E535" s="276" t="s">
        <v>10388</v>
      </c>
      <c r="F535" s="277" t="s">
        <v>17100</v>
      </c>
      <c r="G535" s="277" t="s">
        <v>16211</v>
      </c>
      <c r="H535" s="276" t="s">
        <v>5508</v>
      </c>
      <c r="I535" s="276" t="s">
        <v>5990</v>
      </c>
      <c r="J535" s="277" t="s">
        <v>12614</v>
      </c>
      <c r="K535" s="274" t="s">
        <v>14978</v>
      </c>
      <c r="L535" s="312" t="s">
        <v>1308</v>
      </c>
      <c r="M535" s="312" t="s">
        <v>1308</v>
      </c>
      <c r="N535" s="277"/>
      <c r="O535" s="273"/>
      <c r="P535" s="273" t="s">
        <v>16593</v>
      </c>
      <c r="Q535" s="279"/>
      <c r="R535" s="273" t="s">
        <v>11545</v>
      </c>
      <c r="S535" s="273" t="s">
        <v>13350</v>
      </c>
      <c r="T535" s="277"/>
      <c r="U535" s="273"/>
      <c r="V535" s="273"/>
      <c r="W535" s="280"/>
      <c r="X535" s="280"/>
    </row>
    <row r="536" spans="1:24" s="236" customFormat="1" ht="61.2" x14ac:dyDescent="0.7">
      <c r="A536" s="273">
        <v>536</v>
      </c>
      <c r="B536" s="274" t="s">
        <v>17101</v>
      </c>
      <c r="C536" s="275">
        <f>C535+1</f>
        <v>46297</v>
      </c>
      <c r="D536" s="275">
        <f>C536-1</f>
        <v>46296</v>
      </c>
      <c r="E536" s="276" t="s">
        <v>10388</v>
      </c>
      <c r="F536" s="277" t="s">
        <v>17102</v>
      </c>
      <c r="G536" s="277" t="s">
        <v>16211</v>
      </c>
      <c r="H536" s="276" t="s">
        <v>5508</v>
      </c>
      <c r="I536" s="276" t="s">
        <v>7640</v>
      </c>
      <c r="J536" s="277" t="s">
        <v>12614</v>
      </c>
      <c r="K536" s="274" t="s">
        <v>14978</v>
      </c>
      <c r="L536" s="312" t="s">
        <v>1308</v>
      </c>
      <c r="M536" s="312" t="s">
        <v>1308</v>
      </c>
      <c r="N536" s="277"/>
      <c r="O536" s="273"/>
      <c r="P536" s="273" t="s">
        <v>16842</v>
      </c>
      <c r="Q536" s="279"/>
      <c r="R536" s="273" t="s">
        <v>11545</v>
      </c>
      <c r="S536" s="273" t="s">
        <v>8067</v>
      </c>
      <c r="T536" s="277"/>
      <c r="U536" s="273"/>
      <c r="V536" s="273"/>
      <c r="W536" s="280"/>
      <c r="X536" s="280"/>
    </row>
    <row r="537" spans="1:24" s="236" customFormat="1" ht="81.599999999999994" x14ac:dyDescent="0.7">
      <c r="A537" s="273">
        <v>537</v>
      </c>
      <c r="B537" s="274" t="s">
        <v>17103</v>
      </c>
      <c r="C537" s="275">
        <f>C536</f>
        <v>46297</v>
      </c>
      <c r="D537" s="275">
        <f>C537-2</f>
        <v>46295</v>
      </c>
      <c r="E537" s="276" t="s">
        <v>39</v>
      </c>
      <c r="F537" s="277" t="s">
        <v>17104</v>
      </c>
      <c r="G537" s="277" t="s">
        <v>17144</v>
      </c>
      <c r="H537" s="276" t="s">
        <v>5508</v>
      </c>
      <c r="I537" s="276" t="s">
        <v>3200</v>
      </c>
      <c r="J537" s="277" t="s">
        <v>12850</v>
      </c>
      <c r="K537" s="274" t="s">
        <v>14978</v>
      </c>
      <c r="L537" s="312" t="s">
        <v>1308</v>
      </c>
      <c r="M537" s="312" t="s">
        <v>1308</v>
      </c>
      <c r="N537" s="277"/>
      <c r="O537" s="273"/>
      <c r="P537" s="273"/>
      <c r="Q537" s="279"/>
      <c r="R537" s="273" t="s">
        <v>10661</v>
      </c>
      <c r="S537" s="273" t="s">
        <v>10891</v>
      </c>
      <c r="T537" s="277"/>
      <c r="U537" s="273"/>
      <c r="V537" s="273"/>
      <c r="W537" s="280"/>
      <c r="X537" s="280"/>
    </row>
    <row r="538" spans="1:24" s="236" customFormat="1" ht="81.599999999999994" x14ac:dyDescent="0.7">
      <c r="A538" s="273">
        <v>538</v>
      </c>
      <c r="B538" s="274" t="s">
        <v>17105</v>
      </c>
      <c r="C538" s="275">
        <f>C537</f>
        <v>46297</v>
      </c>
      <c r="D538" s="275">
        <f>C538-3</f>
        <v>46294</v>
      </c>
      <c r="E538" s="276" t="s">
        <v>39</v>
      </c>
      <c r="F538" s="277" t="s">
        <v>16532</v>
      </c>
      <c r="G538" s="277" t="s">
        <v>17145</v>
      </c>
      <c r="H538" s="276" t="s">
        <v>5508</v>
      </c>
      <c r="I538" s="276" t="s">
        <v>5990</v>
      </c>
      <c r="J538" s="277" t="s">
        <v>1088</v>
      </c>
      <c r="K538" s="274" t="s">
        <v>14977</v>
      </c>
      <c r="L538" s="315" t="s">
        <v>1305</v>
      </c>
      <c r="M538" s="315" t="s">
        <v>5815</v>
      </c>
      <c r="N538" s="277" t="s">
        <v>17158</v>
      </c>
      <c r="O538" s="273"/>
      <c r="P538" s="273"/>
      <c r="Q538" s="279"/>
      <c r="R538" s="273" t="s">
        <v>1088</v>
      </c>
      <c r="S538" s="273" t="s">
        <v>14541</v>
      </c>
      <c r="T538" s="277"/>
      <c r="U538" s="273"/>
      <c r="V538" s="273"/>
      <c r="W538" s="280"/>
      <c r="X538" s="280"/>
    </row>
    <row r="539" spans="1:24" s="236" customFormat="1" ht="81.599999999999994" x14ac:dyDescent="0.7">
      <c r="A539" s="273">
        <v>539</v>
      </c>
      <c r="B539" s="274" t="s">
        <v>17106</v>
      </c>
      <c r="C539" s="275">
        <f>C538</f>
        <v>46297</v>
      </c>
      <c r="D539" s="275">
        <f>C539-4</f>
        <v>46293</v>
      </c>
      <c r="E539" s="276" t="s">
        <v>39</v>
      </c>
      <c r="F539" s="277" t="s">
        <v>17107</v>
      </c>
      <c r="G539" s="277"/>
      <c r="H539" s="276" t="s">
        <v>5508</v>
      </c>
      <c r="I539" s="276" t="s">
        <v>5989</v>
      </c>
      <c r="J539" s="277" t="s">
        <v>1088</v>
      </c>
      <c r="K539" s="274" t="s">
        <v>14977</v>
      </c>
      <c r="L539" s="315" t="s">
        <v>1305</v>
      </c>
      <c r="M539" s="315" t="s">
        <v>5815</v>
      </c>
      <c r="N539" s="277" t="s">
        <v>17158</v>
      </c>
      <c r="O539" s="273"/>
      <c r="P539" s="273"/>
      <c r="Q539" s="279"/>
      <c r="R539" s="273" t="s">
        <v>1088</v>
      </c>
      <c r="S539" s="273" t="s">
        <v>14541</v>
      </c>
      <c r="T539" s="277"/>
      <c r="U539" s="273"/>
      <c r="V539" s="273"/>
      <c r="W539" s="280"/>
      <c r="X539" s="280"/>
    </row>
    <row r="540" spans="1:24" s="236" customFormat="1" ht="122.4" x14ac:dyDescent="0.7">
      <c r="A540" s="273">
        <v>540</v>
      </c>
      <c r="B540" s="274" t="s">
        <v>17108</v>
      </c>
      <c r="C540" s="275">
        <f>C539</f>
        <v>46297</v>
      </c>
      <c r="D540" s="275">
        <f>D539</f>
        <v>46293</v>
      </c>
      <c r="E540" s="276" t="s">
        <v>39</v>
      </c>
      <c r="F540" s="277" t="s">
        <v>16532</v>
      </c>
      <c r="G540" s="277" t="s">
        <v>17146</v>
      </c>
      <c r="H540" s="276" t="s">
        <v>5508</v>
      </c>
      <c r="I540" s="276" t="s">
        <v>5990</v>
      </c>
      <c r="J540" s="277" t="s">
        <v>1088</v>
      </c>
      <c r="K540" s="274" t="s">
        <v>14977</v>
      </c>
      <c r="L540" s="315" t="s">
        <v>1305</v>
      </c>
      <c r="M540" s="315" t="s">
        <v>5815</v>
      </c>
      <c r="N540" s="277" t="s">
        <v>17158</v>
      </c>
      <c r="O540" s="273"/>
      <c r="P540" s="273"/>
      <c r="Q540" s="279"/>
      <c r="R540" s="273" t="s">
        <v>1088</v>
      </c>
      <c r="S540" s="273" t="s">
        <v>14541</v>
      </c>
      <c r="T540" s="277"/>
      <c r="U540" s="273"/>
      <c r="V540" s="273"/>
      <c r="W540" s="280"/>
      <c r="X540" s="280"/>
    </row>
    <row r="541" spans="1:24" s="236" customFormat="1" ht="204" x14ac:dyDescent="0.7">
      <c r="A541" s="273">
        <v>541</v>
      </c>
      <c r="B541" s="274" t="s">
        <v>17109</v>
      </c>
      <c r="C541" s="275">
        <f>C540</f>
        <v>46297</v>
      </c>
      <c r="D541" s="275">
        <f>D540-12</f>
        <v>46281</v>
      </c>
      <c r="E541" s="276" t="s">
        <v>39</v>
      </c>
      <c r="F541" s="277" t="s">
        <v>17110</v>
      </c>
      <c r="G541" s="277" t="s">
        <v>17147</v>
      </c>
      <c r="H541" s="276" t="s">
        <v>5508</v>
      </c>
      <c r="I541" s="276" t="s">
        <v>5989</v>
      </c>
      <c r="J541" s="277" t="s">
        <v>12614</v>
      </c>
      <c r="K541" s="274" t="s">
        <v>14977</v>
      </c>
      <c r="L541" s="315" t="s">
        <v>1305</v>
      </c>
      <c r="M541" s="315" t="s">
        <v>5814</v>
      </c>
      <c r="N541" s="277" t="s">
        <v>17159</v>
      </c>
      <c r="O541" s="273"/>
      <c r="P541" s="273"/>
      <c r="Q541" s="279"/>
      <c r="R541" s="273" t="s">
        <v>1070</v>
      </c>
      <c r="S541" s="273"/>
      <c r="T541" s="277"/>
      <c r="U541" s="273"/>
      <c r="V541" s="273"/>
      <c r="W541" s="280"/>
      <c r="X541" s="280"/>
    </row>
    <row r="542" spans="1:24" s="236" customFormat="1" ht="40.799999999999997" x14ac:dyDescent="0.7">
      <c r="A542" s="273">
        <v>542</v>
      </c>
      <c r="B542" s="274" t="s">
        <v>17111</v>
      </c>
      <c r="C542" s="275">
        <f>C541+1</f>
        <v>46298</v>
      </c>
      <c r="D542" s="275">
        <f>C542-1</f>
        <v>46297</v>
      </c>
      <c r="E542" s="276" t="s">
        <v>10388</v>
      </c>
      <c r="F542" s="277" t="s">
        <v>17112</v>
      </c>
      <c r="G542" s="277"/>
      <c r="H542" s="276" t="s">
        <v>5508</v>
      </c>
      <c r="I542" s="276" t="s">
        <v>5989</v>
      </c>
      <c r="J542" s="277" t="s">
        <v>12603</v>
      </c>
      <c r="K542" s="274" t="s">
        <v>14978</v>
      </c>
      <c r="L542" s="312" t="s">
        <v>1308</v>
      </c>
      <c r="M542" s="312" t="s">
        <v>1308</v>
      </c>
      <c r="N542" s="277"/>
      <c r="O542" s="273"/>
      <c r="P542" s="273"/>
      <c r="Q542" s="279"/>
      <c r="R542" s="273" t="s">
        <v>1080</v>
      </c>
      <c r="S542" s="273" t="s">
        <v>9788</v>
      </c>
      <c r="T542" s="277"/>
      <c r="U542" s="273"/>
      <c r="V542" s="273"/>
      <c r="W542" s="280"/>
      <c r="X542" s="280"/>
    </row>
    <row r="543" spans="1:24" s="236" customFormat="1" ht="122.4" x14ac:dyDescent="0.7">
      <c r="A543" s="273">
        <v>543</v>
      </c>
      <c r="B543" s="274" t="s">
        <v>17113</v>
      </c>
      <c r="C543" s="275">
        <f>C542</f>
        <v>46298</v>
      </c>
      <c r="D543" s="275">
        <f>C543-1</f>
        <v>46297</v>
      </c>
      <c r="E543" s="276" t="s">
        <v>10388</v>
      </c>
      <c r="F543" s="277" t="s">
        <v>17114</v>
      </c>
      <c r="G543" s="277" t="s">
        <v>17148</v>
      </c>
      <c r="H543" s="276" t="s">
        <v>5508</v>
      </c>
      <c r="I543" s="276" t="s">
        <v>5989</v>
      </c>
      <c r="J543" s="277" t="s">
        <v>9844</v>
      </c>
      <c r="K543" s="274" t="s">
        <v>14978</v>
      </c>
      <c r="L543" s="312" t="s">
        <v>1308</v>
      </c>
      <c r="M543" s="312" t="s">
        <v>1308</v>
      </c>
      <c r="N543" s="277"/>
      <c r="O543" s="273"/>
      <c r="P543" s="273"/>
      <c r="Q543" s="279"/>
      <c r="R543" s="273" t="s">
        <v>10720</v>
      </c>
      <c r="S543" s="273" t="s">
        <v>1071</v>
      </c>
      <c r="T543" s="277"/>
      <c r="U543" s="273"/>
      <c r="V543" s="273"/>
      <c r="W543" s="280"/>
      <c r="X543" s="280"/>
    </row>
    <row r="544" spans="1:24" s="236" customFormat="1" ht="163.19999999999999" x14ac:dyDescent="0.7">
      <c r="A544" s="273">
        <v>544</v>
      </c>
      <c r="B544" s="274" t="s">
        <v>17115</v>
      </c>
      <c r="C544" s="275">
        <f>C543</f>
        <v>46298</v>
      </c>
      <c r="D544" s="275">
        <f>C544-1</f>
        <v>46297</v>
      </c>
      <c r="E544" s="276" t="s">
        <v>10388</v>
      </c>
      <c r="F544" s="277" t="s">
        <v>17116</v>
      </c>
      <c r="G544" s="277" t="s">
        <v>17149</v>
      </c>
      <c r="H544" s="276" t="s">
        <v>5508</v>
      </c>
      <c r="I544" s="276" t="s">
        <v>5989</v>
      </c>
      <c r="J544" s="277" t="s">
        <v>12614</v>
      </c>
      <c r="K544" s="274" t="s">
        <v>14978</v>
      </c>
      <c r="L544" s="312" t="s">
        <v>1308</v>
      </c>
      <c r="M544" s="312" t="s">
        <v>1308</v>
      </c>
      <c r="N544" s="277"/>
      <c r="O544" s="273"/>
      <c r="P544" s="273"/>
      <c r="Q544" s="279"/>
      <c r="R544" s="273" t="s">
        <v>10300</v>
      </c>
      <c r="S544" s="273" t="s">
        <v>12900</v>
      </c>
      <c r="T544" s="277"/>
      <c r="U544" s="273"/>
      <c r="V544" s="273"/>
      <c r="W544" s="280"/>
      <c r="X544" s="280"/>
    </row>
    <row r="545" spans="1:24" s="236" customFormat="1" ht="81.599999999999994" x14ac:dyDescent="0.7">
      <c r="A545" s="273">
        <v>545</v>
      </c>
      <c r="B545" s="274" t="s">
        <v>17117</v>
      </c>
      <c r="C545" s="275">
        <f>C544</f>
        <v>46298</v>
      </c>
      <c r="D545" s="275">
        <f>C545-1</f>
        <v>46297</v>
      </c>
      <c r="E545" s="276" t="s">
        <v>10388</v>
      </c>
      <c r="F545" s="277" t="s">
        <v>17118</v>
      </c>
      <c r="G545" s="277" t="s">
        <v>16211</v>
      </c>
      <c r="H545" s="276" t="s">
        <v>5508</v>
      </c>
      <c r="I545" s="276" t="s">
        <v>7640</v>
      </c>
      <c r="J545" s="277" t="s">
        <v>12614</v>
      </c>
      <c r="K545" s="274" t="s">
        <v>14978</v>
      </c>
      <c r="L545" s="312" t="s">
        <v>1308</v>
      </c>
      <c r="M545" s="312" t="s">
        <v>1308</v>
      </c>
      <c r="N545" s="277"/>
      <c r="O545" s="273"/>
      <c r="P545" s="273" t="s">
        <v>16848</v>
      </c>
      <c r="Q545" s="279"/>
      <c r="R545" s="273" t="s">
        <v>11545</v>
      </c>
      <c r="S545" s="273" t="s">
        <v>1077</v>
      </c>
      <c r="T545" s="277"/>
      <c r="U545" s="273"/>
      <c r="V545" s="273"/>
      <c r="W545" s="280"/>
      <c r="X545" s="280"/>
    </row>
    <row r="546" spans="1:24" s="236" customFormat="1" ht="81.599999999999994" x14ac:dyDescent="0.7">
      <c r="A546" s="273">
        <v>546</v>
      </c>
      <c r="B546" s="274" t="s">
        <v>17119</v>
      </c>
      <c r="C546" s="275">
        <f>C545</f>
        <v>46298</v>
      </c>
      <c r="D546" s="275">
        <f>C546-1</f>
        <v>46297</v>
      </c>
      <c r="E546" s="276" t="s">
        <v>10388</v>
      </c>
      <c r="F546" s="277" t="s">
        <v>17120</v>
      </c>
      <c r="G546" s="277" t="s">
        <v>16211</v>
      </c>
      <c r="H546" s="276" t="s">
        <v>5508</v>
      </c>
      <c r="I546" s="276" t="s">
        <v>5990</v>
      </c>
      <c r="J546" s="277" t="s">
        <v>12614</v>
      </c>
      <c r="K546" s="274" t="s">
        <v>14978</v>
      </c>
      <c r="L546" s="312" t="s">
        <v>1308</v>
      </c>
      <c r="M546" s="312" t="s">
        <v>1308</v>
      </c>
      <c r="N546" s="277"/>
      <c r="O546" s="273"/>
      <c r="P546" s="273" t="s">
        <v>16851</v>
      </c>
      <c r="Q546" s="279"/>
      <c r="R546" s="273" t="s">
        <v>11545</v>
      </c>
      <c r="S546" s="273" t="s">
        <v>13350</v>
      </c>
      <c r="T546" s="277"/>
      <c r="U546" s="273"/>
      <c r="V546" s="273"/>
      <c r="W546" s="280"/>
      <c r="X546" s="280"/>
    </row>
    <row r="547" spans="1:24" s="236" customFormat="1" ht="81.599999999999994" x14ac:dyDescent="0.7">
      <c r="A547" s="273">
        <v>547</v>
      </c>
      <c r="B547" s="274" t="s">
        <v>17121</v>
      </c>
      <c r="C547" s="275">
        <f>C546+1</f>
        <v>46299</v>
      </c>
      <c r="D547" s="275">
        <f>C547-2</f>
        <v>46297</v>
      </c>
      <c r="E547" s="276" t="s">
        <v>10388</v>
      </c>
      <c r="F547" s="277" t="s">
        <v>17122</v>
      </c>
      <c r="G547" s="277" t="s">
        <v>16211</v>
      </c>
      <c r="H547" s="276" t="s">
        <v>5508</v>
      </c>
      <c r="I547" s="276" t="s">
        <v>7640</v>
      </c>
      <c r="J547" s="277" t="s">
        <v>12614</v>
      </c>
      <c r="K547" s="274" t="s">
        <v>14978</v>
      </c>
      <c r="L547" s="312" t="s">
        <v>1308</v>
      </c>
      <c r="M547" s="312" t="s">
        <v>1308</v>
      </c>
      <c r="N547" s="277"/>
      <c r="O547" s="273"/>
      <c r="P547" s="273" t="s">
        <v>16845</v>
      </c>
      <c r="Q547" s="279"/>
      <c r="R547" s="273" t="s">
        <v>11545</v>
      </c>
      <c r="S547" s="273" t="s">
        <v>1077</v>
      </c>
      <c r="T547" s="277"/>
      <c r="U547" s="273"/>
      <c r="V547" s="273"/>
      <c r="W547" s="280"/>
      <c r="X547" s="280"/>
    </row>
    <row r="548" spans="1:24" s="236" customFormat="1" ht="81.599999999999994" x14ac:dyDescent="0.7">
      <c r="A548" s="273">
        <v>548</v>
      </c>
      <c r="B548" s="274" t="s">
        <v>17123</v>
      </c>
      <c r="C548" s="275">
        <f>C547</f>
        <v>46299</v>
      </c>
      <c r="D548" s="275">
        <f>C548-1</f>
        <v>46298</v>
      </c>
      <c r="E548" s="276" t="s">
        <v>10388</v>
      </c>
      <c r="F548" s="277" t="s">
        <v>17124</v>
      </c>
      <c r="G548" s="277" t="s">
        <v>16211</v>
      </c>
      <c r="H548" s="276" t="s">
        <v>5508</v>
      </c>
      <c r="I548" s="276" t="s">
        <v>5990</v>
      </c>
      <c r="J548" s="277" t="s">
        <v>12614</v>
      </c>
      <c r="K548" s="274" t="s">
        <v>14978</v>
      </c>
      <c r="L548" s="312" t="s">
        <v>1308</v>
      </c>
      <c r="M548" s="312" t="s">
        <v>1308</v>
      </c>
      <c r="N548" s="277"/>
      <c r="O548" s="273"/>
      <c r="P548" s="273" t="s">
        <v>16861</v>
      </c>
      <c r="Q548" s="279"/>
      <c r="R548" s="273" t="s">
        <v>11545</v>
      </c>
      <c r="S548" s="273" t="s">
        <v>13350</v>
      </c>
      <c r="T548" s="277"/>
      <c r="U548" s="273"/>
      <c r="V548" s="273"/>
      <c r="W548" s="280"/>
      <c r="X548" s="280"/>
    </row>
    <row r="549" spans="1:24" s="236" customFormat="1" ht="122.4" x14ac:dyDescent="0.7">
      <c r="A549" s="273">
        <v>549</v>
      </c>
      <c r="B549" s="274" t="s">
        <v>17125</v>
      </c>
      <c r="C549" s="275">
        <f>C548</f>
        <v>46299</v>
      </c>
      <c r="D549" s="275">
        <f>C549</f>
        <v>46299</v>
      </c>
      <c r="E549" s="276" t="s">
        <v>10388</v>
      </c>
      <c r="F549" s="277" t="s">
        <v>17126</v>
      </c>
      <c r="G549" s="277" t="s">
        <v>17150</v>
      </c>
      <c r="H549" s="276" t="s">
        <v>5508</v>
      </c>
      <c r="I549" s="276" t="s">
        <v>5989</v>
      </c>
      <c r="J549" s="277" t="s">
        <v>12614</v>
      </c>
      <c r="K549" s="274" t="s">
        <v>14978</v>
      </c>
      <c r="L549" s="312" t="s">
        <v>1308</v>
      </c>
      <c r="M549" s="312" t="s">
        <v>1308</v>
      </c>
      <c r="N549" s="277"/>
      <c r="O549" s="273"/>
      <c r="P549" s="273" t="s">
        <v>17115</v>
      </c>
      <c r="Q549" s="279"/>
      <c r="R549" s="273" t="s">
        <v>10300</v>
      </c>
      <c r="S549" s="273" t="s">
        <v>12900</v>
      </c>
      <c r="T549" s="277"/>
      <c r="U549" s="273"/>
      <c r="V549" s="273"/>
      <c r="W549" s="280"/>
      <c r="X549" s="280"/>
    </row>
    <row r="550" spans="1:24" s="236" customFormat="1" ht="81.599999999999994" x14ac:dyDescent="0.7">
      <c r="A550" s="273">
        <v>550</v>
      </c>
      <c r="B550" s="274" t="s">
        <v>17127</v>
      </c>
      <c r="C550" s="275">
        <f>C549</f>
        <v>46299</v>
      </c>
      <c r="D550" s="275">
        <f>C550</f>
        <v>46299</v>
      </c>
      <c r="E550" s="276" t="s">
        <v>10388</v>
      </c>
      <c r="F550" s="277" t="s">
        <v>17128</v>
      </c>
      <c r="G550" s="277" t="s">
        <v>16211</v>
      </c>
      <c r="H550" s="276" t="s">
        <v>5508</v>
      </c>
      <c r="I550" s="276" t="s">
        <v>5990</v>
      </c>
      <c r="J550" s="277" t="s">
        <v>12614</v>
      </c>
      <c r="K550" s="274" t="s">
        <v>14978</v>
      </c>
      <c r="L550" s="312" t="s">
        <v>1308</v>
      </c>
      <c r="M550" s="312" t="s">
        <v>1308</v>
      </c>
      <c r="N550" s="277"/>
      <c r="O550" s="273"/>
      <c r="P550" s="273" t="s">
        <v>16865</v>
      </c>
      <c r="Q550" s="279"/>
      <c r="R550" s="273" t="s">
        <v>11545</v>
      </c>
      <c r="S550" s="273" t="s">
        <v>13350</v>
      </c>
      <c r="T550" s="277"/>
      <c r="U550" s="273"/>
      <c r="V550" s="273"/>
      <c r="W550" s="280"/>
      <c r="X550" s="280"/>
    </row>
    <row r="551" spans="1:24" s="236" customFormat="1" ht="122.4" x14ac:dyDescent="0.7">
      <c r="A551" s="273">
        <v>551</v>
      </c>
      <c r="B551" s="274" t="s">
        <v>17129</v>
      </c>
      <c r="C551" s="275">
        <f>C550+1</f>
        <v>46300</v>
      </c>
      <c r="D551" s="275">
        <f>C551</f>
        <v>46300</v>
      </c>
      <c r="E551" s="276" t="s">
        <v>39</v>
      </c>
      <c r="F551" s="277" t="s">
        <v>17130</v>
      </c>
      <c r="G551" s="277" t="s">
        <v>17151</v>
      </c>
      <c r="H551" s="276" t="s">
        <v>5508</v>
      </c>
      <c r="I551" s="276" t="s">
        <v>5989</v>
      </c>
      <c r="J551" s="277" t="s">
        <v>12852</v>
      </c>
      <c r="K551" s="274" t="s">
        <v>14977</v>
      </c>
      <c r="L551" s="316" t="s">
        <v>1184</v>
      </c>
      <c r="M551" s="316" t="s">
        <v>1184</v>
      </c>
      <c r="N551" s="277" t="s">
        <v>17160</v>
      </c>
      <c r="O551" s="273" t="s">
        <v>17163</v>
      </c>
      <c r="P551" s="273"/>
      <c r="Q551" s="279"/>
      <c r="R551" s="273" t="s">
        <v>10300</v>
      </c>
      <c r="S551" s="273" t="s">
        <v>12900</v>
      </c>
      <c r="T551" s="277"/>
      <c r="U551" s="273"/>
      <c r="V551" s="273"/>
      <c r="W551" s="280"/>
      <c r="X551" s="280"/>
    </row>
    <row r="552" spans="1:24" s="236" customFormat="1" ht="81.599999999999994" x14ac:dyDescent="0.7">
      <c r="A552" s="273">
        <v>552</v>
      </c>
      <c r="B552" s="274" t="s">
        <v>17131</v>
      </c>
      <c r="C552" s="275">
        <f>C551+2</f>
        <v>46302</v>
      </c>
      <c r="D552" s="275">
        <f>C552</f>
        <v>46302</v>
      </c>
      <c r="E552" s="276" t="s">
        <v>10388</v>
      </c>
      <c r="F552" s="277" t="s">
        <v>17132</v>
      </c>
      <c r="G552" s="277" t="s">
        <v>16211</v>
      </c>
      <c r="H552" s="276" t="s">
        <v>5508</v>
      </c>
      <c r="I552" s="276" t="s">
        <v>3191</v>
      </c>
      <c r="J552" s="277" t="s">
        <v>12614</v>
      </c>
      <c r="K552" s="274" t="s">
        <v>14978</v>
      </c>
      <c r="L552" s="312" t="s">
        <v>1308</v>
      </c>
      <c r="M552" s="312" t="s">
        <v>1308</v>
      </c>
      <c r="N552" s="277"/>
      <c r="O552" s="273"/>
      <c r="P552" s="273" t="s">
        <v>17161</v>
      </c>
      <c r="Q552" s="279"/>
      <c r="R552" s="273" t="s">
        <v>11545</v>
      </c>
      <c r="S552" s="273" t="s">
        <v>11722</v>
      </c>
      <c r="T552" s="277"/>
      <c r="U552" s="273"/>
      <c r="V552" s="273"/>
      <c r="W552" s="280"/>
      <c r="X552" s="280"/>
    </row>
    <row r="553" spans="1:24" s="236" customFormat="1" ht="61.2" x14ac:dyDescent="0.7">
      <c r="A553" s="273">
        <v>553</v>
      </c>
      <c r="B553" s="274" t="s">
        <v>17133</v>
      </c>
      <c r="C553" s="275">
        <f>C552+1</f>
        <v>46303</v>
      </c>
      <c r="D553" s="275">
        <f>C553-7</f>
        <v>46296</v>
      </c>
      <c r="E553" s="276" t="s">
        <v>39</v>
      </c>
      <c r="F553" s="277" t="s">
        <v>17134</v>
      </c>
      <c r="G553" s="277" t="s">
        <v>17152</v>
      </c>
      <c r="H553" s="276" t="s">
        <v>5508</v>
      </c>
      <c r="I553" s="276" t="s">
        <v>5989</v>
      </c>
      <c r="J553" s="277" t="s">
        <v>12603</v>
      </c>
      <c r="K553" s="274" t="s">
        <v>14978</v>
      </c>
      <c r="L553" s="312" t="s">
        <v>1308</v>
      </c>
      <c r="M553" s="312" t="s">
        <v>1308</v>
      </c>
      <c r="N553" s="277"/>
      <c r="O553" s="273"/>
      <c r="P553" s="273"/>
      <c r="Q553" s="279"/>
      <c r="R553" s="273"/>
      <c r="S553" s="273"/>
      <c r="T553" s="277"/>
      <c r="U553" s="273"/>
      <c r="V553" s="273"/>
      <c r="W553" s="280"/>
      <c r="X553" s="280"/>
    </row>
    <row r="554" spans="1:24" s="236" customFormat="1" ht="61.2" x14ac:dyDescent="0.7">
      <c r="A554" s="273">
        <v>554</v>
      </c>
      <c r="B554" s="274" t="s">
        <v>17135</v>
      </c>
      <c r="C554" s="275">
        <f t="shared" ref="C554:C559" si="12">C553</f>
        <v>46303</v>
      </c>
      <c r="D554" s="275">
        <f>C554-7</f>
        <v>46296</v>
      </c>
      <c r="E554" s="276" t="s">
        <v>39</v>
      </c>
      <c r="F554" s="277" t="s">
        <v>17134</v>
      </c>
      <c r="G554" s="277" t="s">
        <v>17153</v>
      </c>
      <c r="H554" s="276" t="s">
        <v>5508</v>
      </c>
      <c r="I554" s="276" t="s">
        <v>5989</v>
      </c>
      <c r="J554" s="277" t="s">
        <v>12603</v>
      </c>
      <c r="K554" s="274" t="s">
        <v>14978</v>
      </c>
      <c r="L554" s="312" t="s">
        <v>1308</v>
      </c>
      <c r="M554" s="312" t="s">
        <v>1308</v>
      </c>
      <c r="N554" s="277"/>
      <c r="O554" s="273"/>
      <c r="P554" s="273"/>
      <c r="Q554" s="279"/>
      <c r="R554" s="273"/>
      <c r="S554" s="273"/>
      <c r="T554" s="277"/>
      <c r="U554" s="273"/>
      <c r="V554" s="273"/>
      <c r="W554" s="280"/>
      <c r="X554" s="280"/>
    </row>
    <row r="555" spans="1:24" s="236" customFormat="1" ht="102" x14ac:dyDescent="0.7">
      <c r="A555" s="273">
        <v>555</v>
      </c>
      <c r="B555" s="274" t="s">
        <v>17136</v>
      </c>
      <c r="C555" s="275">
        <f t="shared" si="12"/>
        <v>46303</v>
      </c>
      <c r="D555" s="275">
        <f>C555-8</f>
        <v>46295</v>
      </c>
      <c r="E555" s="276" t="s">
        <v>39</v>
      </c>
      <c r="F555" s="277" t="s">
        <v>16687</v>
      </c>
      <c r="G555" s="277" t="s">
        <v>17165</v>
      </c>
      <c r="H555" s="276" t="s">
        <v>5508</v>
      </c>
      <c r="I555" s="276" t="s">
        <v>5989</v>
      </c>
      <c r="J555" s="277" t="s">
        <v>12614</v>
      </c>
      <c r="K555" s="274" t="s">
        <v>14977</v>
      </c>
      <c r="L555" s="315" t="s">
        <v>1305</v>
      </c>
      <c r="M555" s="315" t="s">
        <v>5815</v>
      </c>
      <c r="N555" s="277" t="s">
        <v>17162</v>
      </c>
      <c r="O555" s="273"/>
      <c r="P555" s="273"/>
      <c r="Q555" s="279"/>
      <c r="R555" s="273" t="s">
        <v>10300</v>
      </c>
      <c r="S555" s="273" t="s">
        <v>12900</v>
      </c>
      <c r="T555" s="277"/>
      <c r="U555" s="273"/>
      <c r="V555" s="273"/>
      <c r="W555" s="280"/>
      <c r="X555" s="280"/>
    </row>
    <row r="556" spans="1:24" s="236" customFormat="1" ht="102" x14ac:dyDescent="0.7">
      <c r="A556" s="273">
        <v>556</v>
      </c>
      <c r="B556" s="274" t="s">
        <v>17137</v>
      </c>
      <c r="C556" s="275">
        <f t="shared" si="12"/>
        <v>46303</v>
      </c>
      <c r="D556" s="275">
        <f>C556-6</f>
        <v>46297</v>
      </c>
      <c r="E556" s="276" t="s">
        <v>39</v>
      </c>
      <c r="F556" s="277" t="s">
        <v>17138</v>
      </c>
      <c r="G556" s="277" t="s">
        <v>17154</v>
      </c>
      <c r="H556" s="276" t="s">
        <v>5508</v>
      </c>
      <c r="I556" s="276" t="s">
        <v>5989</v>
      </c>
      <c r="J556" s="277" t="s">
        <v>12601</v>
      </c>
      <c r="K556" s="274" t="s">
        <v>14978</v>
      </c>
      <c r="L556" s="312" t="s">
        <v>1308</v>
      </c>
      <c r="M556" s="312" t="s">
        <v>1308</v>
      </c>
      <c r="N556" s="277"/>
      <c r="O556" s="273"/>
      <c r="P556" s="273"/>
      <c r="Q556" s="279"/>
      <c r="R556" s="273"/>
      <c r="S556" s="273"/>
      <c r="T556" s="277"/>
      <c r="U556" s="273"/>
      <c r="V556" s="273"/>
      <c r="W556" s="280"/>
      <c r="X556" s="280"/>
    </row>
    <row r="557" spans="1:24" s="236" customFormat="1" ht="81.599999999999994" x14ac:dyDescent="0.7">
      <c r="A557" s="273">
        <v>557</v>
      </c>
      <c r="B557" s="274" t="s">
        <v>17139</v>
      </c>
      <c r="C557" s="275">
        <f t="shared" si="12"/>
        <v>46303</v>
      </c>
      <c r="D557" s="275">
        <f>C557-20</f>
        <v>46283</v>
      </c>
      <c r="E557" s="276" t="s">
        <v>39</v>
      </c>
      <c r="F557" s="277" t="s">
        <v>17140</v>
      </c>
      <c r="G557" s="277" t="s">
        <v>17155</v>
      </c>
      <c r="H557" s="276" t="s">
        <v>1079</v>
      </c>
      <c r="I557" s="276" t="s">
        <v>7715</v>
      </c>
      <c r="J557" s="277" t="s">
        <v>12608</v>
      </c>
      <c r="K557" s="274" t="s">
        <v>14978</v>
      </c>
      <c r="L557" s="312" t="s">
        <v>1308</v>
      </c>
      <c r="M557" s="312" t="s">
        <v>1308</v>
      </c>
      <c r="N557" s="277"/>
      <c r="O557" s="273"/>
      <c r="P557" s="273" t="s">
        <v>15193</v>
      </c>
      <c r="Q557" s="279"/>
      <c r="R557" s="302" t="s">
        <v>1079</v>
      </c>
      <c r="S557" s="307" t="s">
        <v>5499</v>
      </c>
      <c r="T557" s="277"/>
      <c r="U557" s="273"/>
      <c r="V557" s="273"/>
      <c r="W557" s="280"/>
      <c r="X557" s="280"/>
    </row>
    <row r="558" spans="1:24" s="236" customFormat="1" ht="81.599999999999994" x14ac:dyDescent="0.7">
      <c r="A558" s="273">
        <v>558</v>
      </c>
      <c r="B558" s="274" t="s">
        <v>17141</v>
      </c>
      <c r="C558" s="275">
        <f t="shared" si="12"/>
        <v>46303</v>
      </c>
      <c r="D558" s="275">
        <f>C558-7</f>
        <v>46296</v>
      </c>
      <c r="E558" s="276" t="s">
        <v>39</v>
      </c>
      <c r="F558" s="277" t="s">
        <v>16537</v>
      </c>
      <c r="G558" s="277" t="s">
        <v>17156</v>
      </c>
      <c r="H558" s="276" t="s">
        <v>5508</v>
      </c>
      <c r="I558" s="276" t="s">
        <v>5990</v>
      </c>
      <c r="J558" s="277" t="s">
        <v>1088</v>
      </c>
      <c r="K558" s="274" t="s">
        <v>14977</v>
      </c>
      <c r="L558" s="315" t="s">
        <v>1305</v>
      </c>
      <c r="M558" s="315" t="s">
        <v>5815</v>
      </c>
      <c r="N558" s="277" t="s">
        <v>17158</v>
      </c>
      <c r="O558" s="273"/>
      <c r="P558" s="273"/>
      <c r="Q558" s="279"/>
      <c r="R558" s="273" t="s">
        <v>1088</v>
      </c>
      <c r="S558" s="273" t="s">
        <v>14541</v>
      </c>
      <c r="T558" s="277"/>
      <c r="U558" s="273"/>
      <c r="V558" s="273"/>
      <c r="W558" s="280"/>
      <c r="X558" s="280"/>
    </row>
    <row r="559" spans="1:24" s="236" customFormat="1" ht="81.599999999999994" x14ac:dyDescent="0.7">
      <c r="A559" s="273">
        <v>559</v>
      </c>
      <c r="B559" s="274" t="s">
        <v>17142</v>
      </c>
      <c r="C559" s="275">
        <f t="shared" si="12"/>
        <v>46303</v>
      </c>
      <c r="D559" s="275">
        <f>C559-20</f>
        <v>46283</v>
      </c>
      <c r="E559" s="276" t="s">
        <v>39</v>
      </c>
      <c r="F559" s="277" t="s">
        <v>17143</v>
      </c>
      <c r="G559" s="277" t="s">
        <v>17157</v>
      </c>
      <c r="H559" s="276" t="s">
        <v>1079</v>
      </c>
      <c r="I559" s="276" t="s">
        <v>3195</v>
      </c>
      <c r="J559" s="277" t="s">
        <v>12608</v>
      </c>
      <c r="K559" s="274" t="s">
        <v>14978</v>
      </c>
      <c r="L559" s="312" t="s">
        <v>1308</v>
      </c>
      <c r="M559" s="312" t="s">
        <v>1308</v>
      </c>
      <c r="N559" s="277"/>
      <c r="O559" s="273"/>
      <c r="P559" s="273" t="s">
        <v>14452</v>
      </c>
      <c r="Q559" s="279"/>
      <c r="R559" s="273" t="s">
        <v>1079</v>
      </c>
      <c r="S559" s="273" t="s">
        <v>7416</v>
      </c>
      <c r="T559" s="277"/>
      <c r="U559" s="273"/>
      <c r="V559" s="273"/>
      <c r="W559" s="280"/>
      <c r="X559" s="280"/>
    </row>
  </sheetData>
  <autoFilter ref="A1:X559" xr:uid="{029A7EBE-FCD5-4FC4-8948-7C6C20E3D972}"/>
  <phoneticPr fontId="9" type="noConversion"/>
  <conditionalFormatting sqref="L1">
    <cfRule type="containsText" dxfId="856" priority="579" operator="containsText" text="closed">
      <formula>NOT(ISERROR(SEARCH("closed",L1)))</formula>
    </cfRule>
    <cfRule type="containsText" dxfId="855" priority="580" operator="containsText" text="open">
      <formula>NOT(ISERROR(SEARCH("open",L1)))</formula>
    </cfRule>
  </conditionalFormatting>
  <conditionalFormatting sqref="M1">
    <cfRule type="containsText" dxfId="854" priority="581" operator="containsText" text="Reguler">
      <formula>NOT(ISERROR(SEARCH("Reguler",M1)))</formula>
    </cfRule>
    <cfRule type="containsText" dxfId="853" priority="582" operator="containsText" text="Urgent Level 3">
      <formula>NOT(ISERROR(SEARCH("Urgent Level 3",M1)))</formula>
    </cfRule>
    <cfRule type="containsText" dxfId="852" priority="583" operator="containsText" text="Urgent Level 2">
      <formula>NOT(ISERROR(SEARCH("Urgent Level 2",M1)))</formula>
    </cfRule>
    <cfRule type="containsText" dxfId="851" priority="584" operator="containsText" text="Urgent Level 1">
      <formula>NOT(ISERROR(SEARCH("Urgent Level 1",M1)))</formula>
    </cfRule>
  </conditionalFormatting>
  <conditionalFormatting sqref="M2">
    <cfRule type="containsText" dxfId="850" priority="573" operator="containsText" text="closed">
      <formula>NOT(ISERROR(SEARCH("closed",M2)))</formula>
    </cfRule>
    <cfRule type="containsText" dxfId="849" priority="574" operator="containsText" text="open">
      <formula>NOT(ISERROR(SEARCH("open",M2)))</formula>
    </cfRule>
    <cfRule type="containsText" dxfId="848" priority="575" operator="containsText" text="Closed">
      <formula>NOT(ISERROR(SEARCH("Closed",M2)))</formula>
    </cfRule>
    <cfRule type="containsText" dxfId="847" priority="576" operator="containsText" text="Open">
      <formula>NOT(ISERROR(SEARCH("Open",M2)))</formula>
    </cfRule>
    <cfRule type="containsText" dxfId="846" priority="577" operator="containsText" text="Closed">
      <formula>NOT(ISERROR(SEARCH("Closed",M2)))</formula>
    </cfRule>
    <cfRule type="containsText" dxfId="845" priority="578" operator="containsText" text="Open">
      <formula>NOT(ISERROR(SEARCH("Open",M2)))</formula>
    </cfRule>
  </conditionalFormatting>
  <conditionalFormatting sqref="B1:B282 B560:B1048576">
    <cfRule type="duplicateValues" dxfId="844" priority="18"/>
  </conditionalFormatting>
  <conditionalFormatting sqref="B1:B282 B560:B1048576">
    <cfRule type="duplicateValues" dxfId="843" priority="15"/>
  </conditionalFormatting>
  <conditionalFormatting sqref="B1:B282 B560:B1048576">
    <cfRule type="duplicateValues" dxfId="842" priority="10"/>
  </conditionalFormatting>
  <conditionalFormatting sqref="B283:B531">
    <cfRule type="duplicateValues" dxfId="841" priority="6"/>
  </conditionalFormatting>
  <conditionalFormatting sqref="B283:B531">
    <cfRule type="duplicateValues" dxfId="840" priority="5"/>
  </conditionalFormatting>
  <conditionalFormatting sqref="B283:B531">
    <cfRule type="duplicateValues" dxfId="839" priority="4"/>
  </conditionalFormatting>
  <conditionalFormatting sqref="B532:B559">
    <cfRule type="duplicateValues" dxfId="838" priority="3"/>
  </conditionalFormatting>
  <conditionalFormatting sqref="B532:B559">
    <cfRule type="duplicateValues" dxfId="837" priority="2"/>
  </conditionalFormatting>
  <conditionalFormatting sqref="B532:B559">
    <cfRule type="duplicateValues" dxfId="836" priority="1"/>
  </conditionalFormatting>
  <hyperlinks>
    <hyperlink ref="B516" r:id="rId1" xr:uid="{4E236A69-3E14-45C1-A174-C0A80C3ECC16}"/>
  </hyperlinks>
  <pageMargins left="0.7" right="0.7" top="0.75" bottom="0.75" header="0.3" footer="0.3"/>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585" operator="containsText" text="Closed" id="{A7DCEF7D-B342-48E3-A4DE-C560F38377C9}">
            <xm:f>NOT(ISERROR(SEARCH("Closed",'Incoming 2023'!T1)))</xm:f>
            <x14:dxf>
              <fill>
                <patternFill>
                  <bgColor theme="9" tint="0.39994506668294322"/>
                </patternFill>
              </fill>
            </x14:dxf>
          </x14:cfRule>
          <x14:cfRule type="containsText" priority="586" operator="containsText" text="Open" id="{C5C24411-0755-4966-AB6F-D06C12795789}">
            <xm:f>NOT(ISERROR(SEARCH("Open",'Incoming 2023'!T1)))</xm:f>
            <x14:dxf>
              <fill>
                <patternFill>
                  <bgColor rgb="FFFF6969"/>
                </patternFill>
              </fill>
            </x14:dxf>
          </x14:cfRule>
          <x14:cfRule type="containsText" priority="587" operator="containsText" text="Closed" id="{A82008BD-52F6-4769-A0DF-6AAE731CEBD7}">
            <xm:f>NOT(ISERROR(SEARCH("Closed",'Incoming 2023'!T1)))</xm:f>
            <x14:dxf>
              <fill>
                <patternFill>
                  <bgColor theme="9" tint="0.39994506668294322"/>
                </patternFill>
              </fill>
            </x14:dxf>
          </x14:cfRule>
          <x14:cfRule type="containsText" priority="588"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C1150" activePane="bottomRight" state="frozen"/>
      <selection pane="topRight" activeCell="C1" sqref="C1"/>
      <selection pane="bottomLeft" activeCell="A2" sqref="A2"/>
      <selection pane="bottomRight" activeCell="E1156" sqref="E1156"/>
    </sheetView>
  </sheetViews>
  <sheetFormatPr defaultColWidth="8.88671875" defaultRowHeight="19.8" x14ac:dyDescent="0.7"/>
  <cols>
    <col min="1" max="1" width="8.77734375" style="192" customWidth="1"/>
    <col min="2" max="2" width="28.77734375" style="196" customWidth="1"/>
    <col min="3" max="3" width="15.5546875" style="196" bestFit="1" customWidth="1"/>
    <col min="4" max="4" width="22.44140625" style="197" customWidth="1"/>
    <col min="5" max="5" width="65.5546875" style="195" customWidth="1"/>
    <col min="6" max="6" width="29.5546875" style="198" hidden="1" customWidth="1"/>
    <col min="7" max="7" width="20.5546875" style="194" customWidth="1"/>
    <col min="8" max="8" width="30" style="194" customWidth="1"/>
    <col min="9" max="9" width="36" style="199" customWidth="1"/>
    <col min="10" max="10" width="18.6640625" style="192" customWidth="1"/>
    <col min="11" max="11" width="14.109375" style="194" customWidth="1"/>
    <col min="12" max="12" width="18.44140625" style="194" customWidth="1"/>
    <col min="13" max="13" width="21.33203125" style="194" customWidth="1"/>
    <col min="14" max="14" width="26" style="192" customWidth="1"/>
    <col min="15" max="15" width="14.21875" style="200" bestFit="1" customWidth="1"/>
    <col min="16" max="16" width="15.5546875" style="192" hidden="1" customWidth="1"/>
    <col min="17" max="17" width="14.88671875" style="192" hidden="1" customWidth="1"/>
    <col min="18" max="18" width="8.88671875" style="192"/>
    <col min="19" max="19" width="19" style="242" customWidth="1"/>
    <col min="20" max="20" width="10.44140625" style="242"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9 bulan, 3 hari</v>
      </c>
      <c r="O2" s="165">
        <f t="shared" ref="O2" ca="1" si="0">TODAY()-C2</f>
        <v>641</v>
      </c>
      <c r="P2" s="161"/>
      <c r="Q2" s="161"/>
      <c r="S2" s="242" t="str" cm="1">
        <f t="array" ref="S2:S53">_xlfn.UNIQUE(I2:I1159)</f>
        <v>Tagihan</v>
      </c>
      <c r="T2" s="242">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9 bulan, 3 hari</v>
      </c>
      <c r="O3" s="165">
        <f t="shared" ref="O3:O66" ca="1" si="1">TODAY()-C3</f>
        <v>641</v>
      </c>
      <c r="P3" s="174"/>
      <c r="Q3" s="174"/>
      <c r="S3" s="242" t="str">
        <v>DED/RAB</v>
      </c>
      <c r="T3" s="242">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9 bulan, 3 hari</v>
      </c>
      <c r="O4" s="165">
        <f t="shared" ca="1" si="1"/>
        <v>641</v>
      </c>
      <c r="P4" s="174"/>
      <c r="Q4" s="174"/>
      <c r="S4" s="242" t="str">
        <v>Laporan Periodik</v>
      </c>
      <c r="T4" s="242">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9 bulan, 3 hari</v>
      </c>
      <c r="O5" s="165">
        <f t="shared" ca="1" si="1"/>
        <v>641</v>
      </c>
      <c r="P5" s="174"/>
      <c r="Q5" s="174"/>
      <c r="S5" s="242" t="str">
        <v>MoM</v>
      </c>
      <c r="T5" s="242">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9 bulan, 3 hari</v>
      </c>
      <c r="O6" s="165">
        <f t="shared" ca="1" si="1"/>
        <v>641</v>
      </c>
      <c r="P6" s="174"/>
      <c r="Q6" s="174"/>
      <c r="S6" s="242" t="str">
        <v>Finance</v>
      </c>
      <c r="T6" s="242">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9 bulan, 3 hari</v>
      </c>
      <c r="O7" s="165">
        <f t="shared" ca="1" si="1"/>
        <v>641</v>
      </c>
      <c r="P7" s="174"/>
      <c r="Q7" s="174"/>
      <c r="S7" s="242" t="str">
        <v>Jadwal Pekerjaan</v>
      </c>
      <c r="T7" s="242">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9 bulan, 2 hari</v>
      </c>
      <c r="O8" s="165">
        <f t="shared" ca="1" si="1"/>
        <v>640</v>
      </c>
      <c r="P8" s="174"/>
      <c r="Q8" s="174"/>
      <c r="S8" s="242" t="str">
        <v>Permohonan</v>
      </c>
      <c r="T8" s="242">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9 bulan, 1 hari</v>
      </c>
      <c r="O9" s="165">
        <f t="shared" ca="1" si="1"/>
        <v>639</v>
      </c>
      <c r="P9" s="174"/>
      <c r="Q9" s="174"/>
      <c r="S9" s="242" t="str">
        <v>Asuransi</v>
      </c>
      <c r="T9" s="242">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9 bulan, 1 hari</v>
      </c>
      <c r="O10" s="165">
        <f t="shared" ca="1" si="1"/>
        <v>639</v>
      </c>
      <c r="P10" s="174"/>
      <c r="Q10" s="174"/>
      <c r="S10" s="242" t="str">
        <v>Komisioning/Pengoperasian</v>
      </c>
      <c r="T10" s="242">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9 bulan, 1 hari</v>
      </c>
      <c r="O11" s="165">
        <f t="shared" ca="1" si="1"/>
        <v>639</v>
      </c>
      <c r="P11" s="174"/>
      <c r="Q11" s="174"/>
      <c r="S11" s="242" t="str">
        <v>HSE</v>
      </c>
      <c r="T11" s="242">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9 bulan, 0 hari</v>
      </c>
      <c r="O12" s="165">
        <f t="shared" ca="1" si="1"/>
        <v>638</v>
      </c>
      <c r="P12" s="174"/>
      <c r="Q12" s="174"/>
      <c r="S12" s="242" t="str">
        <v>Manajemen Risiko</v>
      </c>
      <c r="T12" s="242">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9 bulan, 0 hari</v>
      </c>
      <c r="O13" s="165">
        <f t="shared" ca="1" si="1"/>
        <v>638</v>
      </c>
      <c r="P13" s="174"/>
      <c r="Q13" s="174"/>
      <c r="S13" s="242" t="str">
        <v>Sambungan Rumah/Sambungan Baru</v>
      </c>
      <c r="T13" s="242">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9 bulan, 0 hari</v>
      </c>
      <c r="O14" s="165">
        <f t="shared" ca="1" si="1"/>
        <v>638</v>
      </c>
      <c r="P14" s="174"/>
      <c r="Q14" s="174"/>
      <c r="S14" s="242" t="str">
        <v>Pemberitahuan</v>
      </c>
      <c r="T14" s="242">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8 bulan, 29 hari</v>
      </c>
      <c r="O15" s="165">
        <f t="shared" ca="1" si="1"/>
        <v>637</v>
      </c>
      <c r="P15" s="174"/>
      <c r="Q15" s="174"/>
      <c r="S15" s="242" t="str">
        <v>Legal</v>
      </c>
      <c r="T15" s="242">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8 bulan, 29 hari</v>
      </c>
      <c r="O16" s="165">
        <f t="shared" ca="1" si="1"/>
        <v>637</v>
      </c>
      <c r="P16" s="174"/>
      <c r="Q16" s="174"/>
      <c r="S16" s="242" t="str">
        <v>Perizinan</v>
      </c>
      <c r="T16" s="242">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8 bulan, 29 hari</v>
      </c>
      <c r="O17" s="165">
        <f t="shared" ca="1" si="1"/>
        <v>637</v>
      </c>
      <c r="P17" s="174"/>
      <c r="Q17" s="174"/>
      <c r="S17" s="242" t="str">
        <v>Shop Drawing</v>
      </c>
      <c r="T17" s="242">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8 bulan, 29 hari</v>
      </c>
      <c r="O18" s="165">
        <f t="shared" ca="1" si="1"/>
        <v>637</v>
      </c>
      <c r="P18" s="174"/>
      <c r="Q18" s="174"/>
      <c r="S18" s="242" t="str">
        <v>Aset</v>
      </c>
      <c r="T18" s="242">
        <f t="shared" si="2"/>
        <v>14</v>
      </c>
    </row>
    <row r="19" spans="1:20" ht="20.399999999999999" x14ac:dyDescent="0.7">
      <c r="A19" s="166">
        <v>18</v>
      </c>
      <c r="B19" s="167" t="s">
        <v>8280</v>
      </c>
      <c r="C19" s="168">
        <v>45670</v>
      </c>
      <c r="D19" s="169" t="s">
        <v>8281</v>
      </c>
      <c r="E19" s="170" t="s">
        <v>14007</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8 bulan, 26 hari</v>
      </c>
      <c r="O19" s="165">
        <f t="shared" ca="1" si="1"/>
        <v>634</v>
      </c>
      <c r="P19" s="174"/>
      <c r="Q19" s="174"/>
      <c r="S19" s="242" t="str">
        <v>Denda</v>
      </c>
      <c r="T19" s="242">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8 bulan, 26 hari</v>
      </c>
      <c r="O20" s="165">
        <f t="shared" ca="1" si="1"/>
        <v>634</v>
      </c>
      <c r="P20" s="174"/>
      <c r="Q20" s="174"/>
      <c r="S20" s="242" t="str">
        <v>SCM</v>
      </c>
      <c r="T20" s="242">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8 bulan, 25 hari</v>
      </c>
      <c r="O21" s="165">
        <f t="shared" ca="1" si="1"/>
        <v>633</v>
      </c>
      <c r="P21" s="174"/>
      <c r="Q21" s="174"/>
      <c r="S21" s="242" t="str">
        <v>SOP</v>
      </c>
      <c r="T21" s="242">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8 bulan, 25 hari</v>
      </c>
      <c r="O22" s="165">
        <f t="shared" ca="1" si="1"/>
        <v>633</v>
      </c>
      <c r="P22" s="174"/>
      <c r="Q22" s="174"/>
      <c r="S22" s="242" t="str">
        <v>Undangan</v>
      </c>
      <c r="T22" s="242">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8 bulan, 25 hari</v>
      </c>
      <c r="O23" s="165">
        <f t="shared" ca="1" si="1"/>
        <v>633</v>
      </c>
      <c r="P23" s="174"/>
      <c r="Q23" s="174"/>
      <c r="S23" s="242" t="str">
        <v>Sertifikasi</v>
      </c>
      <c r="T23" s="242">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8 bulan, 24 hari</v>
      </c>
      <c r="O24" s="165">
        <f t="shared" ca="1" si="1"/>
        <v>632</v>
      </c>
      <c r="P24" s="174"/>
      <c r="Q24" s="174"/>
      <c r="S24" s="242" t="str">
        <v>Teguran</v>
      </c>
      <c r="T24" s="242">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8 bulan, 24 hari</v>
      </c>
      <c r="O25" s="165">
        <f t="shared" ca="1" si="1"/>
        <v>632</v>
      </c>
      <c r="P25" s="174"/>
      <c r="Q25" s="174"/>
      <c r="S25" s="242" t="str">
        <v>Laporan Distribusi Baru</v>
      </c>
      <c r="T25" s="242">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8 bulan, 24 hari</v>
      </c>
      <c r="O26" s="165">
        <f t="shared" ca="1" si="1"/>
        <v>632</v>
      </c>
      <c r="P26" s="174"/>
      <c r="Q26" s="174"/>
      <c r="S26" s="242" t="str">
        <v>Gangguan</v>
      </c>
      <c r="T26" s="242">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8 bulan, 24 hari</v>
      </c>
      <c r="O27" s="165">
        <f t="shared" ca="1" si="1"/>
        <v>632</v>
      </c>
      <c r="P27" s="174"/>
      <c r="Q27" s="174"/>
      <c r="S27" s="242" t="str">
        <v>Spesifikasi Teknis/Metode Kerja</v>
      </c>
      <c r="T27" s="242">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8 bulan, 23 hari</v>
      </c>
      <c r="O28" s="165">
        <f t="shared" ca="1" si="1"/>
        <v>631</v>
      </c>
      <c r="P28" s="174"/>
      <c r="Q28" s="174"/>
      <c r="S28" s="242" t="str">
        <v>Pembaharuan</v>
      </c>
      <c r="T28" s="242">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8 bulan, 23 hari</v>
      </c>
      <c r="O29" s="165">
        <f t="shared" ca="1" si="1"/>
        <v>631</v>
      </c>
      <c r="P29" s="174"/>
      <c r="Q29" s="174"/>
      <c r="S29" s="242" t="str">
        <v>Peringatan</v>
      </c>
      <c r="T29" s="242">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8 bulan, 23 hari</v>
      </c>
      <c r="O30" s="165">
        <f t="shared" ca="1" si="1"/>
        <v>631</v>
      </c>
      <c r="P30" s="174"/>
      <c r="Q30" s="174"/>
      <c r="S30" s="242" t="str">
        <v>Flushing</v>
      </c>
      <c r="T30" s="242">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8 bulan, 22 hari</v>
      </c>
      <c r="O31" s="165">
        <f t="shared" ca="1" si="1"/>
        <v>630</v>
      </c>
      <c r="P31" s="174"/>
      <c r="Q31" s="174"/>
      <c r="S31" s="242" t="str">
        <v>Laporan Keuangan</v>
      </c>
      <c r="T31" s="242">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8 bulan, 22 hari</v>
      </c>
      <c r="O32" s="165">
        <f t="shared" ca="1" si="1"/>
        <v>630</v>
      </c>
      <c r="P32" s="174"/>
      <c r="Q32" s="174"/>
      <c r="S32" s="242" t="str">
        <v>TOK</v>
      </c>
      <c r="T32" s="242">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8 bulan, 19 hari</v>
      </c>
      <c r="O33" s="165">
        <f t="shared" ca="1" si="1"/>
        <v>627</v>
      </c>
      <c r="P33" s="174"/>
      <c r="Q33" s="174"/>
      <c r="S33" s="242" t="str">
        <v>DPPP</v>
      </c>
      <c r="T33" s="242">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8 bulan, 19 hari</v>
      </c>
      <c r="O34" s="165">
        <f t="shared" ca="1" si="1"/>
        <v>627</v>
      </c>
      <c r="P34" s="174"/>
      <c r="Q34" s="174"/>
      <c r="S34" s="242">
        <v>0</v>
      </c>
      <c r="T34" s="242">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8 bulan, 18 hari</v>
      </c>
      <c r="O35" s="165">
        <f t="shared" ca="1" si="1"/>
        <v>626</v>
      </c>
      <c r="P35" s="174"/>
      <c r="Q35" s="174"/>
      <c r="S35" s="242" t="str">
        <v>Kendala Proyek</v>
      </c>
      <c r="T35" s="242">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8 bulan, 18 hari</v>
      </c>
      <c r="O36" s="165">
        <f t="shared" ca="1" si="1"/>
        <v>626</v>
      </c>
      <c r="P36" s="174"/>
      <c r="Q36" s="174"/>
      <c r="S36" s="242" t="str">
        <v>Produksi</v>
      </c>
      <c r="T36" s="242">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8 bulan, 18 hari</v>
      </c>
      <c r="O37" s="165">
        <f t="shared" ca="1" si="1"/>
        <v>626</v>
      </c>
      <c r="P37" s="174"/>
      <c r="Q37" s="174"/>
      <c r="S37" s="242" t="str">
        <v>DPPK</v>
      </c>
      <c r="T37" s="242">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8 bulan, 17 hari</v>
      </c>
      <c r="O38" s="165">
        <f t="shared" ca="1" si="1"/>
        <v>625</v>
      </c>
      <c r="P38" s="174"/>
      <c r="Q38" s="174"/>
      <c r="S38" s="242" t="str">
        <v>Inspeksi</v>
      </c>
      <c r="T38" s="242">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8 bulan, 16 hari</v>
      </c>
      <c r="O39" s="165">
        <f t="shared" ca="1" si="1"/>
        <v>624</v>
      </c>
      <c r="P39" s="174"/>
      <c r="Q39" s="174"/>
      <c r="S39" s="242" t="str">
        <v>PKS</v>
      </c>
      <c r="T39" s="242">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8 bulan, 15 hari</v>
      </c>
      <c r="O40" s="165">
        <f t="shared" ca="1" si="1"/>
        <v>623</v>
      </c>
      <c r="P40" s="174"/>
      <c r="Q40" s="174"/>
      <c r="S40" s="242" t="str">
        <v>Berita Acara</v>
      </c>
      <c r="T40" s="242">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8 bulan, 15 hari</v>
      </c>
      <c r="O41" s="165">
        <f t="shared" ca="1" si="1"/>
        <v>623</v>
      </c>
      <c r="P41" s="174"/>
      <c r="Q41" s="174"/>
      <c r="S41" s="242" t="str">
        <v>Polis Asuransi</v>
      </c>
      <c r="T41" s="242">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8 bulan, 15 hari</v>
      </c>
      <c r="O42" s="165">
        <f t="shared" ca="1" si="1"/>
        <v>623</v>
      </c>
      <c r="P42" s="174"/>
      <c r="Q42" s="174"/>
      <c r="S42" s="242" t="str">
        <v>Perawatan</v>
      </c>
      <c r="T42" s="242">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8 bulan, 15 hari</v>
      </c>
      <c r="O43" s="165">
        <f t="shared" ca="1" si="1"/>
        <v>623</v>
      </c>
      <c r="P43" s="174"/>
      <c r="Q43" s="174"/>
      <c r="S43" s="242" t="str">
        <v>Proposal Modifikasi</v>
      </c>
      <c r="T43" s="242">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8 bulan, 15 hari</v>
      </c>
      <c r="O44" s="165">
        <f t="shared" ca="1" si="1"/>
        <v>623</v>
      </c>
      <c r="P44" s="174"/>
      <c r="Q44" s="174"/>
      <c r="S44" s="242" t="str">
        <v>Sosialisasi</v>
      </c>
      <c r="T44" s="242">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8 bulan, 15 hari</v>
      </c>
      <c r="O45" s="165">
        <f t="shared" ca="1" si="1"/>
        <v>623</v>
      </c>
      <c r="P45" s="174"/>
      <c r="Q45" s="174"/>
      <c r="S45" s="242" t="str">
        <v>Proposal Substitusi</v>
      </c>
      <c r="T45" s="242">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8 bulan, 12 hari</v>
      </c>
      <c r="O46" s="165">
        <f t="shared" ca="1" si="1"/>
        <v>620</v>
      </c>
      <c r="P46" s="174"/>
      <c r="Q46" s="174"/>
      <c r="S46" s="242" t="str">
        <v>COE</v>
      </c>
      <c r="T46" s="242">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8 bulan, 12 hari</v>
      </c>
      <c r="O47" s="165">
        <f t="shared" ca="1" si="1"/>
        <v>620</v>
      </c>
      <c r="P47" s="174"/>
      <c r="Q47" s="174"/>
      <c r="S47" s="242" t="str">
        <v>Modifikasi</v>
      </c>
      <c r="T47" s="242">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8 bulan, 10 hari</v>
      </c>
      <c r="O48" s="165">
        <f t="shared" ca="1" si="1"/>
        <v>618</v>
      </c>
      <c r="P48" s="174"/>
      <c r="Q48" s="174"/>
      <c r="S48" s="242" t="str">
        <v>Investasi Cyclical</v>
      </c>
      <c r="T48" s="242">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8 bulan, 9 hari</v>
      </c>
      <c r="O49" s="165">
        <f t="shared" ca="1" si="1"/>
        <v>617</v>
      </c>
      <c r="P49" s="174"/>
      <c r="Q49" s="174"/>
      <c r="S49" s="242" t="str">
        <v>Survey Pelanggan</v>
      </c>
      <c r="T49" s="242">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8 bulan, 9 hari</v>
      </c>
      <c r="O50" s="165">
        <f t="shared" ca="1" si="1"/>
        <v>617</v>
      </c>
      <c r="P50" s="174"/>
      <c r="Q50" s="174"/>
      <c r="S50" s="242" t="str">
        <v>BIM</v>
      </c>
      <c r="T50" s="242">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8 bulan, 9 hari</v>
      </c>
      <c r="O51" s="165">
        <f t="shared" ca="1" si="1"/>
        <v>617</v>
      </c>
      <c r="P51" s="174"/>
      <c r="Q51" s="174"/>
      <c r="S51" s="242" t="str">
        <v>Transfer Knowledge</v>
      </c>
      <c r="T51" s="242">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8 bulan, 9 hari</v>
      </c>
      <c r="O52" s="165">
        <f t="shared" ca="1" si="1"/>
        <v>617</v>
      </c>
      <c r="P52" s="174"/>
      <c r="Q52" s="174"/>
      <c r="S52" s="242" t="str">
        <v>Ekuitas</v>
      </c>
      <c r="T52" s="242">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8 bulan, 8 hari</v>
      </c>
      <c r="O53" s="165">
        <f t="shared" ca="1" si="1"/>
        <v>616</v>
      </c>
      <c r="P53" s="174"/>
      <c r="Q53" s="174"/>
      <c r="S53" s="242" t="str">
        <v>KBA</v>
      </c>
      <c r="T53" s="242">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8 bulan, 8 hari</v>
      </c>
      <c r="O54" s="165">
        <f t="shared" ca="1" si="1"/>
        <v>616</v>
      </c>
      <c r="P54" s="174"/>
      <c r="Q54" s="174"/>
      <c r="T54" s="242">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8 bulan, 8 hari</v>
      </c>
      <c r="O55" s="165">
        <f t="shared" ca="1" si="1"/>
        <v>616</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8 bulan, 8 hari</v>
      </c>
      <c r="O56" s="165">
        <f t="shared" ca="1" si="1"/>
        <v>616</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8 bulan, 8 hari</v>
      </c>
      <c r="O57" s="165">
        <f t="shared" ca="1" si="1"/>
        <v>616</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8 bulan, 8 hari</v>
      </c>
      <c r="O58" s="165">
        <f t="shared" ca="1" si="1"/>
        <v>616</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8 bulan, 8 hari</v>
      </c>
      <c r="O59" s="165">
        <f t="shared" ca="1" si="1"/>
        <v>616</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8 bulan, 8 hari</v>
      </c>
      <c r="O60" s="165">
        <f t="shared" ca="1" si="1"/>
        <v>616</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8 bulan, 8 hari</v>
      </c>
      <c r="O61" s="165">
        <f t="shared" ca="1" si="1"/>
        <v>616</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8 bulan, 6 hari</v>
      </c>
      <c r="O62" s="165">
        <f t="shared" ca="1" si="1"/>
        <v>613</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8 bulan, 6 hari</v>
      </c>
      <c r="O63" s="165">
        <f t="shared" ca="1" si="1"/>
        <v>613</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8 bulan, 5 hari</v>
      </c>
      <c r="O64" s="165">
        <f t="shared" ca="1" si="1"/>
        <v>612</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8 bulan, 5 hari</v>
      </c>
      <c r="O65" s="165">
        <f t="shared" ca="1" si="1"/>
        <v>612</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8 bulan, 4 hari</v>
      </c>
      <c r="O66" s="165">
        <f t="shared" ca="1" si="1"/>
        <v>611</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8 bulan, 4 hari</v>
      </c>
      <c r="O67" s="165">
        <f t="shared" ref="O67:O130" ca="1" si="3">TODAY()-C67</f>
        <v>611</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8 bulan, 4 hari</v>
      </c>
      <c r="O68" s="165">
        <f t="shared" ca="1" si="3"/>
        <v>611</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8 bulan, 4 hari</v>
      </c>
      <c r="O69" s="165">
        <f t="shared" ca="1" si="3"/>
        <v>611</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8 bulan, 4 hari</v>
      </c>
      <c r="O70" s="165">
        <f t="shared" ca="1" si="3"/>
        <v>611</v>
      </c>
      <c r="P70" s="174"/>
      <c r="Q70" s="174"/>
    </row>
    <row r="71" spans="1:20" s="194"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8 bulan, 4 hari</v>
      </c>
      <c r="O71" s="165">
        <f t="shared" ca="1" si="3"/>
        <v>611</v>
      </c>
      <c r="P71" s="177"/>
      <c r="Q71" s="177"/>
      <c r="S71" s="243"/>
      <c r="T71" s="243"/>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8 bulan, 4 hari</v>
      </c>
      <c r="O72" s="165">
        <f t="shared" ca="1" si="3"/>
        <v>611</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8 bulan, 4 hari</v>
      </c>
      <c r="O73" s="165">
        <f t="shared" ca="1" si="3"/>
        <v>611</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8 bulan, 4 hari</v>
      </c>
      <c r="O74" s="165">
        <f t="shared" ca="1" si="3"/>
        <v>611</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8 bulan, 3 hari</v>
      </c>
      <c r="O75" s="165">
        <f t="shared" ca="1" si="3"/>
        <v>610</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8 bulan, 3 hari</v>
      </c>
      <c r="O76" s="165">
        <f t="shared" ca="1" si="3"/>
        <v>610</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8 bulan, 3 hari</v>
      </c>
      <c r="O77" s="165">
        <f t="shared" ca="1" si="3"/>
        <v>610</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8 bulan, 3 hari</v>
      </c>
      <c r="O78" s="165">
        <f t="shared" ca="1" si="3"/>
        <v>610</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8 bulan, 3 hari</v>
      </c>
      <c r="O79" s="165">
        <f t="shared" ca="1" si="3"/>
        <v>610</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8 bulan, 3 hari</v>
      </c>
      <c r="O80" s="165">
        <f t="shared" ca="1" si="3"/>
        <v>610</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8 bulan, 3 hari</v>
      </c>
      <c r="O81" s="165">
        <f t="shared" ca="1" si="3"/>
        <v>610</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8 bulan, 3 hari</v>
      </c>
      <c r="O82" s="165">
        <f t="shared" ca="1" si="3"/>
        <v>610</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8 bulan, 2 hari</v>
      </c>
      <c r="O83" s="165">
        <f t="shared" ca="1" si="3"/>
        <v>609</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8 bulan, 2 hari</v>
      </c>
      <c r="O84" s="165">
        <f t="shared" ca="1" si="3"/>
        <v>609</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8 bulan, 2 hari</v>
      </c>
      <c r="O85" s="165">
        <f t="shared" ca="1" si="3"/>
        <v>609</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8 bulan, 2 hari</v>
      </c>
      <c r="O86" s="165">
        <f t="shared" ca="1" si="3"/>
        <v>609</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7 bulan, 29 hari</v>
      </c>
      <c r="O87" s="165">
        <f t="shared" ca="1" si="3"/>
        <v>606</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7 bulan, 29 hari</v>
      </c>
      <c r="O88" s="165">
        <f t="shared" ca="1" si="3"/>
        <v>606</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7 bulan, 29 hari</v>
      </c>
      <c r="O89" s="165">
        <f t="shared" ca="1" si="3"/>
        <v>606</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7 bulan, 29 hari</v>
      </c>
      <c r="O90" s="165">
        <f t="shared" ca="1" si="3"/>
        <v>606</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7 bulan, 29 hari</v>
      </c>
      <c r="O91" s="165">
        <f t="shared" ca="1" si="3"/>
        <v>606</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7 bulan, 28 hari</v>
      </c>
      <c r="O92" s="165">
        <f t="shared" ca="1" si="3"/>
        <v>605</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7 bulan, 27 hari</v>
      </c>
      <c r="O93" s="165">
        <f t="shared" ca="1" si="3"/>
        <v>604</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7 bulan, 27 hari</v>
      </c>
      <c r="O94" s="165">
        <f t="shared" ca="1" si="3"/>
        <v>604</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7 bulan, 26 hari</v>
      </c>
      <c r="O95" s="165">
        <f t="shared" ca="1" si="3"/>
        <v>603</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7 bulan, 26 hari</v>
      </c>
      <c r="O96" s="165">
        <f t="shared" ca="1" si="3"/>
        <v>603</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7 bulan, 26 hari</v>
      </c>
      <c r="O97" s="165">
        <f t="shared" ca="1" si="3"/>
        <v>603</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7 bulan, 26 hari</v>
      </c>
      <c r="O98" s="165">
        <f t="shared" ca="1" si="3"/>
        <v>603</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7 bulan, 25 hari</v>
      </c>
      <c r="O99" s="165">
        <f t="shared" ca="1" si="3"/>
        <v>602</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7 bulan, 25 hari</v>
      </c>
      <c r="O100" s="165">
        <f t="shared" ca="1" si="3"/>
        <v>602</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7 bulan, 25 hari</v>
      </c>
      <c r="O101" s="165">
        <f t="shared" ca="1" si="3"/>
        <v>602</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7 bulan, 22 hari</v>
      </c>
      <c r="O102" s="165">
        <f t="shared" ca="1" si="3"/>
        <v>599</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7 bulan, 22 hari</v>
      </c>
      <c r="O103" s="165">
        <f t="shared" ca="1" si="3"/>
        <v>599</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7 bulan, 22 hari</v>
      </c>
      <c r="O104" s="165">
        <f t="shared" ca="1" si="3"/>
        <v>599</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7 bulan, 22 hari</v>
      </c>
      <c r="O105" s="165">
        <f t="shared" ca="1" si="3"/>
        <v>599</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7 bulan, 21 hari</v>
      </c>
      <c r="O106" s="165">
        <f t="shared" ca="1" si="3"/>
        <v>598</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7 bulan, 21 hari</v>
      </c>
      <c r="O107" s="165">
        <f t="shared" ca="1" si="3"/>
        <v>598</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7 bulan, 21 hari</v>
      </c>
      <c r="O108" s="165">
        <f t="shared" ca="1" si="3"/>
        <v>598</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7 bulan, 21 hari</v>
      </c>
      <c r="O109" s="165">
        <f t="shared" ca="1" si="3"/>
        <v>598</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7 bulan, 21 hari</v>
      </c>
      <c r="O110" s="165">
        <f t="shared" ca="1" si="3"/>
        <v>598</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7 bulan, 19 hari</v>
      </c>
      <c r="O111" s="165">
        <f t="shared" ca="1" si="3"/>
        <v>596</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7 bulan, 19 hari</v>
      </c>
      <c r="O112" s="165">
        <f t="shared" ca="1" si="3"/>
        <v>596</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7 bulan, 19 hari</v>
      </c>
      <c r="O113" s="165">
        <f t="shared" ca="1" si="3"/>
        <v>596</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7 bulan, 19 hari</v>
      </c>
      <c r="O114" s="165">
        <f t="shared" ca="1" si="3"/>
        <v>596</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7 bulan, 19 hari</v>
      </c>
      <c r="O115" s="165">
        <f t="shared" ca="1" si="3"/>
        <v>596</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7 bulan, 18 hari</v>
      </c>
      <c r="O116" s="165">
        <f t="shared" ca="1" si="3"/>
        <v>595</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7 bulan, 18 hari</v>
      </c>
      <c r="O117" s="165">
        <f t="shared" ca="1" si="3"/>
        <v>595</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7 bulan, 18 hari</v>
      </c>
      <c r="O118" s="165">
        <f t="shared" ca="1" si="3"/>
        <v>595</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7 bulan, 18 hari</v>
      </c>
      <c r="O119" s="165">
        <f t="shared" ca="1" si="3"/>
        <v>595</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7 bulan, 18 hari</v>
      </c>
      <c r="O120" s="165">
        <f t="shared" ca="1" si="3"/>
        <v>595</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7 bulan, 18 hari</v>
      </c>
      <c r="O121" s="165">
        <f t="shared" ca="1" si="3"/>
        <v>595</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7 bulan, 18 hari</v>
      </c>
      <c r="O122" s="165">
        <f t="shared" ca="1" si="3"/>
        <v>595</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7 bulan, 18 hari</v>
      </c>
      <c r="O123" s="165">
        <f t="shared" ca="1" si="3"/>
        <v>595</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7 bulan, 15 hari</v>
      </c>
      <c r="O124" s="165">
        <f t="shared" ca="1" si="3"/>
        <v>592</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7 bulan, 15 hari</v>
      </c>
      <c r="O125" s="165">
        <f t="shared" ca="1" si="3"/>
        <v>592</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7 bulan, 14 hari</v>
      </c>
      <c r="O126" s="165">
        <f t="shared" ca="1" si="3"/>
        <v>591</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7 bulan, 14 hari</v>
      </c>
      <c r="O127" s="165">
        <f t="shared" ca="1" si="3"/>
        <v>591</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7 bulan, 14 hari</v>
      </c>
      <c r="O128" s="165">
        <f t="shared" ca="1" si="3"/>
        <v>591</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7 bulan, 13 hari</v>
      </c>
      <c r="O129" s="165">
        <f t="shared" ca="1" si="3"/>
        <v>590</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7 bulan, 13 hari</v>
      </c>
      <c r="O130" s="165">
        <f t="shared" ca="1" si="3"/>
        <v>590</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7 bulan, 13 hari</v>
      </c>
      <c r="O131" s="165">
        <f t="shared" ref="O131:O194" ca="1" si="4">TODAY()-C131</f>
        <v>590</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7 bulan, 13 hari</v>
      </c>
      <c r="O132" s="165">
        <f t="shared" ca="1" si="4"/>
        <v>590</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7 bulan, 11 hari</v>
      </c>
      <c r="O133" s="165">
        <f t="shared" ca="1" si="4"/>
        <v>588</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7 bulan, 11 hari</v>
      </c>
      <c r="O134" s="165">
        <f t="shared" ca="1" si="4"/>
        <v>588</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7 bulan, 11 hari</v>
      </c>
      <c r="O135" s="165">
        <f t="shared" ca="1" si="4"/>
        <v>588</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7 bulan, 11 hari</v>
      </c>
      <c r="O136" s="165">
        <f t="shared" ca="1" si="4"/>
        <v>588</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7 bulan, 6 hari</v>
      </c>
      <c r="O137" s="165">
        <f t="shared" ca="1" si="4"/>
        <v>585</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7 bulan, 6 hari</v>
      </c>
      <c r="O138" s="165">
        <f t="shared" ca="1" si="4"/>
        <v>585</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7 bulan, 6 hari</v>
      </c>
      <c r="O139" s="165">
        <f t="shared" ca="1" si="4"/>
        <v>585</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7 bulan, 6 hari</v>
      </c>
      <c r="O140" s="165">
        <f t="shared" ca="1" si="4"/>
        <v>585</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7 bulan, 6 hari</v>
      </c>
      <c r="O141" s="165">
        <f t="shared" ca="1" si="4"/>
        <v>585</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7 bulan, 6 hari</v>
      </c>
      <c r="O142" s="165">
        <f t="shared" ca="1" si="4"/>
        <v>585</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7 bulan, 6 hari</v>
      </c>
      <c r="O143" s="165">
        <f t="shared" ca="1" si="4"/>
        <v>585</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7 bulan, 5 hari</v>
      </c>
      <c r="O144" s="165">
        <f t="shared" ca="1" si="4"/>
        <v>584</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7 bulan, 5 hari</v>
      </c>
      <c r="O145" s="165">
        <f t="shared" ca="1" si="4"/>
        <v>584</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7 bulan, 5 hari</v>
      </c>
      <c r="O146" s="165">
        <f t="shared" ca="1" si="4"/>
        <v>584</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7 bulan, 5 hari</v>
      </c>
      <c r="O147" s="165">
        <f t="shared" ca="1" si="4"/>
        <v>584</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7 bulan, 5 hari</v>
      </c>
      <c r="O148" s="165">
        <f t="shared" ca="1" si="4"/>
        <v>584</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7 bulan, 5 hari</v>
      </c>
      <c r="O149" s="165">
        <f t="shared" ca="1" si="4"/>
        <v>584</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7 bulan, 5 hari</v>
      </c>
      <c r="O150" s="165">
        <f t="shared" ca="1" si="4"/>
        <v>584</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7 bulan, 5 hari</v>
      </c>
      <c r="O151" s="165">
        <f t="shared" ca="1" si="4"/>
        <v>584</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7 bulan, 5 hari</v>
      </c>
      <c r="O152" s="165">
        <f t="shared" ca="1" si="4"/>
        <v>584</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7 bulan, 5 hari</v>
      </c>
      <c r="O153" s="165">
        <f t="shared" ca="1" si="4"/>
        <v>584</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7 bulan, 5 hari</v>
      </c>
      <c r="O154" s="165">
        <f t="shared" ca="1" si="4"/>
        <v>584</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7 bulan, 4 hari</v>
      </c>
      <c r="O155" s="165">
        <f t="shared" ca="1" si="4"/>
        <v>583</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7 bulan, 4 hari</v>
      </c>
      <c r="O156" s="165">
        <f t="shared" ca="1" si="4"/>
        <v>583</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7 bulan, 4 hari</v>
      </c>
      <c r="O157" s="165">
        <f t="shared" ca="1" si="4"/>
        <v>583</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7 bulan, 4 hari</v>
      </c>
      <c r="O158" s="165">
        <f t="shared" ca="1" si="4"/>
        <v>583</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7 bulan, 4 hari</v>
      </c>
      <c r="O159" s="165">
        <f t="shared" ca="1" si="4"/>
        <v>583</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7 bulan, 4 hari</v>
      </c>
      <c r="O160" s="165">
        <f t="shared" ca="1" si="4"/>
        <v>583</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7 bulan, 3 hari</v>
      </c>
      <c r="O161" s="165">
        <f t="shared" ca="1" si="4"/>
        <v>582</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7 bulan, 3 hari</v>
      </c>
      <c r="O162" s="165">
        <f t="shared" ca="1" si="4"/>
        <v>582</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7 bulan, 2 hari</v>
      </c>
      <c r="O163" s="165">
        <f t="shared" ca="1" si="4"/>
        <v>581</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7 bulan, 2 hari</v>
      </c>
      <c r="O164" s="165">
        <f t="shared" ca="1" si="4"/>
        <v>581</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7 bulan, 2 hari</v>
      </c>
      <c r="O165" s="165">
        <f t="shared" ca="1" si="4"/>
        <v>581</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6 bulan, 29 hari</v>
      </c>
      <c r="O166" s="165">
        <f t="shared" ca="1" si="4"/>
        <v>578</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6 bulan, 28 hari</v>
      </c>
      <c r="O167" s="165">
        <f t="shared" ca="1" si="4"/>
        <v>577</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6 bulan, 28 hari</v>
      </c>
      <c r="O168" s="165">
        <f t="shared" ca="1" si="4"/>
        <v>577</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6 bulan, 28 hari</v>
      </c>
      <c r="O169" s="165">
        <f t="shared" ca="1" si="4"/>
        <v>577</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6 bulan, 28 hari</v>
      </c>
      <c r="O170" s="165">
        <f t="shared" ca="1" si="4"/>
        <v>577</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6 bulan, 27 hari</v>
      </c>
      <c r="O171" s="165">
        <f t="shared" ca="1" si="4"/>
        <v>576</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6 bulan, 27 hari</v>
      </c>
      <c r="O172" s="165">
        <f t="shared" ca="1" si="4"/>
        <v>576</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6 bulan, 27 hari</v>
      </c>
      <c r="O173" s="165">
        <f t="shared" ca="1" si="4"/>
        <v>576</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6 bulan, 26 hari</v>
      </c>
      <c r="O174" s="165">
        <f t="shared" ca="1" si="4"/>
        <v>575</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6 bulan, 26 hari</v>
      </c>
      <c r="O175" s="165">
        <f t="shared" ca="1" si="4"/>
        <v>575</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6 bulan, 26 hari</v>
      </c>
      <c r="O176" s="165">
        <f t="shared" ca="1" si="4"/>
        <v>575</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6 bulan, 26 hari</v>
      </c>
      <c r="O177" s="165">
        <f t="shared" ca="1" si="4"/>
        <v>575</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6 bulan, 26 hari</v>
      </c>
      <c r="O178" s="165">
        <f t="shared" ca="1" si="4"/>
        <v>575</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6 bulan, 26 hari</v>
      </c>
      <c r="O179" s="165">
        <f t="shared" ca="1" si="4"/>
        <v>575</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6 bulan, 25 hari</v>
      </c>
      <c r="O180" s="165">
        <f t="shared" ca="1" si="4"/>
        <v>574</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6 bulan, 25 hari</v>
      </c>
      <c r="O181" s="165">
        <f t="shared" ca="1" si="4"/>
        <v>574</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6 bulan, 25 hari</v>
      </c>
      <c r="O182" s="165">
        <f t="shared" ca="1" si="4"/>
        <v>574</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6 bulan, 22 hari</v>
      </c>
      <c r="O183" s="165">
        <f t="shared" ca="1" si="4"/>
        <v>571</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6 bulan, 22 hari</v>
      </c>
      <c r="O184" s="165">
        <f t="shared" ca="1" si="4"/>
        <v>571</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6 bulan, 21 hari</v>
      </c>
      <c r="O185" s="165">
        <f t="shared" ca="1" si="4"/>
        <v>570</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6 bulan, 21 hari</v>
      </c>
      <c r="O186" s="165">
        <f t="shared" ca="1" si="4"/>
        <v>570</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6 bulan, 21 hari</v>
      </c>
      <c r="O187" s="165">
        <f t="shared" ca="1" si="4"/>
        <v>570</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6 bulan, 21 hari</v>
      </c>
      <c r="O188" s="165">
        <f t="shared" ca="1" si="4"/>
        <v>570</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6 bulan, 21 hari</v>
      </c>
      <c r="O189" s="165">
        <f t="shared" ca="1" si="4"/>
        <v>570</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6 bulan, 21 hari</v>
      </c>
      <c r="O190" s="165">
        <f t="shared" ca="1" si="4"/>
        <v>570</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6 bulan, 21 hari</v>
      </c>
      <c r="O191" s="165">
        <f t="shared" ca="1" si="4"/>
        <v>570</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6 bulan, 20 hari</v>
      </c>
      <c r="O192" s="165">
        <f t="shared" ca="1" si="4"/>
        <v>569</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6 bulan, 20 hari</v>
      </c>
      <c r="O193" s="165">
        <f t="shared" ca="1" si="4"/>
        <v>569</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6 bulan, 20 hari</v>
      </c>
      <c r="O194" s="165">
        <f t="shared" ca="1" si="4"/>
        <v>569</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6 bulan, 20 hari</v>
      </c>
      <c r="O195" s="165">
        <f t="shared" ref="O195:O258" ca="1" si="5">TODAY()-C195</f>
        <v>569</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6 bulan, 20 hari</v>
      </c>
      <c r="O196" s="165">
        <f t="shared" ca="1" si="5"/>
        <v>569</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6 bulan, 19 hari</v>
      </c>
      <c r="O197" s="165">
        <f t="shared" ca="1" si="5"/>
        <v>568</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6 bulan, 18 hari</v>
      </c>
      <c r="O198" s="165">
        <f t="shared" ca="1" si="5"/>
        <v>567</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6 bulan, 18 hari</v>
      </c>
      <c r="O199" s="165">
        <f t="shared" ca="1" si="5"/>
        <v>567</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6 bulan, 18 hari</v>
      </c>
      <c r="O200" s="165">
        <f t="shared" ca="1" si="5"/>
        <v>567</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6 bulan, 18 hari</v>
      </c>
      <c r="O201" s="165">
        <f t="shared" ca="1" si="5"/>
        <v>567</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6 bulan, 18 hari</v>
      </c>
      <c r="O202" s="165">
        <f t="shared" ca="1" si="5"/>
        <v>567</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6 bulan, 17 hari</v>
      </c>
      <c r="O203" s="165">
        <f t="shared" ca="1" si="5"/>
        <v>566</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6 bulan, 15 hari</v>
      </c>
      <c r="O204" s="165">
        <f t="shared" ca="1" si="5"/>
        <v>564</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6 bulan, 14 hari</v>
      </c>
      <c r="O205" s="165">
        <f t="shared" ca="1" si="5"/>
        <v>563</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6 bulan, 14 hari</v>
      </c>
      <c r="O206" s="165">
        <f t="shared" ca="1" si="5"/>
        <v>563</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6 bulan, 14 hari</v>
      </c>
      <c r="O207" s="165">
        <f t="shared" ca="1" si="5"/>
        <v>563</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6 bulan, 14 hari</v>
      </c>
      <c r="O208" s="165">
        <f t="shared" ca="1" si="5"/>
        <v>563</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6 bulan, 14 hari</v>
      </c>
      <c r="O209" s="165">
        <f t="shared" ca="1" si="5"/>
        <v>563</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6 bulan, 14 hari</v>
      </c>
      <c r="O210" s="165">
        <f t="shared" ca="1" si="5"/>
        <v>563</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6 bulan, 14 hari</v>
      </c>
      <c r="O211" s="165">
        <f t="shared" ca="1" si="5"/>
        <v>563</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6 bulan, 14 hari</v>
      </c>
      <c r="O212" s="165">
        <f t="shared" ca="1" si="5"/>
        <v>563</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6 bulan, 14 hari</v>
      </c>
      <c r="O213" s="165">
        <f t="shared" ca="1" si="5"/>
        <v>563</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6 bulan, 12 hari</v>
      </c>
      <c r="O214" s="165">
        <f t="shared" ca="1" si="5"/>
        <v>561</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6 bulan, 12 hari</v>
      </c>
      <c r="O215" s="165">
        <f t="shared" ca="1" si="5"/>
        <v>561</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6 bulan, 12 hari</v>
      </c>
      <c r="O216" s="165">
        <f t="shared" ca="1" si="5"/>
        <v>561</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6 bulan, 12 hari</v>
      </c>
      <c r="O217" s="165">
        <f t="shared" ca="1" si="5"/>
        <v>561</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6 bulan, 12 hari</v>
      </c>
      <c r="O218" s="165">
        <f t="shared" ca="1" si="5"/>
        <v>561</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6 bulan, 11 hari</v>
      </c>
      <c r="O219" s="165">
        <f t="shared" ca="1" si="5"/>
        <v>560</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6 bulan, 11 hari</v>
      </c>
      <c r="O220" s="165">
        <f t="shared" ca="1" si="5"/>
        <v>560</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6 bulan, 11 hari</v>
      </c>
      <c r="O221" s="165">
        <f t="shared" ca="1" si="5"/>
        <v>560</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6 bulan, 11 hari</v>
      </c>
      <c r="O222" s="165">
        <f t="shared" ca="1" si="5"/>
        <v>560</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6 bulan, 11 hari</v>
      </c>
      <c r="O223" s="165">
        <f t="shared" ca="1" si="5"/>
        <v>560</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6 bulan, 10 hari</v>
      </c>
      <c r="O224" s="165">
        <f t="shared" ca="1" si="5"/>
        <v>559</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6 bulan, 10 hari</v>
      </c>
      <c r="O225" s="165">
        <f t="shared" ca="1" si="5"/>
        <v>559</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6 bulan, 10 hari</v>
      </c>
      <c r="O226" s="165">
        <f t="shared" ca="1" si="5"/>
        <v>559</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6 bulan, 10 hari</v>
      </c>
      <c r="O227" s="165">
        <f t="shared" ca="1" si="5"/>
        <v>559</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6 bulan, 10 hari</v>
      </c>
      <c r="O228" s="165">
        <f t="shared" ca="1" si="5"/>
        <v>559</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6 bulan, 9 hari</v>
      </c>
      <c r="O229" s="165">
        <f t="shared" ca="1" si="5"/>
        <v>558</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6 bulan, 7 hari</v>
      </c>
      <c r="O230" s="165">
        <f t="shared" ca="1" si="5"/>
        <v>555</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6 bulan, 7 hari</v>
      </c>
      <c r="O231" s="165">
        <f t="shared" ca="1" si="5"/>
        <v>555</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6 bulan, 6 hari</v>
      </c>
      <c r="O232" s="165">
        <f t="shared" ca="1" si="5"/>
        <v>554</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6 bulan, 5 hari</v>
      </c>
      <c r="O233" s="165">
        <f t="shared" ca="1" si="5"/>
        <v>553</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6 bulan, 2 hari</v>
      </c>
      <c r="O234" s="165">
        <f t="shared" ca="1" si="5"/>
        <v>550</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6 bulan, 2 hari</v>
      </c>
      <c r="O235" s="165">
        <f t="shared" ca="1" si="5"/>
        <v>550</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6 bulan, 2 hari</v>
      </c>
      <c r="O236" s="165">
        <f t="shared" ca="1" si="5"/>
        <v>550</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6 bulan, 1 hari</v>
      </c>
      <c r="O237" s="165">
        <f t="shared" ca="1" si="5"/>
        <v>549</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6 bulan, 1 hari</v>
      </c>
      <c r="O238" s="165">
        <f t="shared" ca="1" si="5"/>
        <v>549</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6 bulan, 1 hari</v>
      </c>
      <c r="O239" s="165">
        <f t="shared" ca="1" si="5"/>
        <v>549</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6 bulan, 1 hari</v>
      </c>
      <c r="O240" s="165">
        <f t="shared" ca="1" si="5"/>
        <v>549</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6 bulan, 1 hari</v>
      </c>
      <c r="O241" s="165">
        <f t="shared" ca="1" si="5"/>
        <v>549</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6 bulan, 1 hari</v>
      </c>
      <c r="O242" s="165">
        <f t="shared" ca="1" si="5"/>
        <v>549</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6 bulan, 0 hari</v>
      </c>
      <c r="O243" s="165">
        <f t="shared" ca="1" si="5"/>
        <v>548</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5 bulan, 28 hari</v>
      </c>
      <c r="O244" s="165">
        <f t="shared" ca="1" si="5"/>
        <v>546</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5 bulan, 28 hari</v>
      </c>
      <c r="O245" s="165">
        <f t="shared" ca="1" si="5"/>
        <v>546</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5 bulan, 28 hari</v>
      </c>
      <c r="O246" s="165">
        <f t="shared" ca="1" si="5"/>
        <v>546</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5 bulan, 28 hari</v>
      </c>
      <c r="O247" s="165">
        <f t="shared" ca="1" si="5"/>
        <v>546</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5 bulan, 28 hari</v>
      </c>
      <c r="O248" s="165">
        <f t="shared" ca="1" si="5"/>
        <v>546</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5 bulan, 25 hari</v>
      </c>
      <c r="O249" s="165">
        <f t="shared" ca="1" si="5"/>
        <v>543</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5 bulan, 25 hari</v>
      </c>
      <c r="O250" s="165">
        <f t="shared" ca="1" si="5"/>
        <v>543</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5 bulan, 25 hari</v>
      </c>
      <c r="O251" s="165">
        <f t="shared" ca="1" si="5"/>
        <v>543</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5 bulan, 25 hari</v>
      </c>
      <c r="O252" s="165">
        <f t="shared" ca="1" si="5"/>
        <v>543</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5 bulan, 25 hari</v>
      </c>
      <c r="O253" s="165">
        <f t="shared" ca="1" si="5"/>
        <v>543</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5 bulan, 25 hari</v>
      </c>
      <c r="O254" s="165">
        <f t="shared" ca="1" si="5"/>
        <v>543</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5 bulan, 25 hari</v>
      </c>
      <c r="O255" s="165">
        <f t="shared" ca="1" si="5"/>
        <v>543</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5 bulan, 25 hari</v>
      </c>
      <c r="O256" s="165">
        <f t="shared" ca="1" si="5"/>
        <v>543</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5 bulan, 25 hari</v>
      </c>
      <c r="O257" s="165">
        <f t="shared" ca="1" si="5"/>
        <v>543</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5 bulan, 25 hari</v>
      </c>
      <c r="O258" s="165">
        <f t="shared" ca="1" si="5"/>
        <v>543</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5 bulan, 24 hari</v>
      </c>
      <c r="O259" s="165">
        <f t="shared" ref="O259:O322" ca="1" si="6">TODAY()-C259</f>
        <v>542</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5 bulan, 24 hari</v>
      </c>
      <c r="O260" s="165">
        <f t="shared" ca="1" si="6"/>
        <v>542</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5 bulan, 24 hari</v>
      </c>
      <c r="O261" s="165">
        <f t="shared" ca="1" si="6"/>
        <v>542</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5 bulan, 24 hari</v>
      </c>
      <c r="O262" s="165">
        <f t="shared" ca="1" si="6"/>
        <v>542</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5 bulan, 24 hari</v>
      </c>
      <c r="O263" s="165">
        <f t="shared" ca="1" si="6"/>
        <v>542</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5 bulan, 23 hari</v>
      </c>
      <c r="O264" s="165">
        <f t="shared" ca="1" si="6"/>
        <v>541</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5 bulan, 23 hari</v>
      </c>
      <c r="O265" s="165">
        <f t="shared" ca="1" si="6"/>
        <v>541</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5 bulan, 23 hari</v>
      </c>
      <c r="O266" s="165">
        <f t="shared" ca="1" si="6"/>
        <v>541</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5 bulan, 23 hari</v>
      </c>
      <c r="O267" s="165">
        <f t="shared" ca="1" si="6"/>
        <v>541</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5 bulan, 23 hari</v>
      </c>
      <c r="O268" s="165">
        <f t="shared" ca="1" si="6"/>
        <v>541</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5 bulan, 23 hari</v>
      </c>
      <c r="O269" s="165">
        <f t="shared" ca="1" si="6"/>
        <v>541</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5 bulan, 23 hari</v>
      </c>
      <c r="O270" s="165">
        <f t="shared" ca="1" si="6"/>
        <v>541</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5 bulan, 23 hari</v>
      </c>
      <c r="O271" s="165">
        <f t="shared" ca="1" si="6"/>
        <v>541</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5 bulan, 22 hari</v>
      </c>
      <c r="O272" s="165">
        <f t="shared" ca="1" si="6"/>
        <v>540</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5 bulan, 22 hari</v>
      </c>
      <c r="O273" s="165">
        <f t="shared" ca="1" si="6"/>
        <v>540</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5 bulan, 22 hari</v>
      </c>
      <c r="O274" s="165">
        <f t="shared" ca="1" si="6"/>
        <v>540</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5 bulan, 20 hari</v>
      </c>
      <c r="O275" s="165">
        <f t="shared" ca="1" si="6"/>
        <v>538</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5 bulan, 18 hari</v>
      </c>
      <c r="O276" s="165">
        <f t="shared" ca="1" si="6"/>
        <v>536</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5 bulan, 18 hari</v>
      </c>
      <c r="O277" s="165">
        <f t="shared" ca="1" si="6"/>
        <v>536</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5 bulan, 17 hari</v>
      </c>
      <c r="O278" s="165">
        <f t="shared" ca="1" si="6"/>
        <v>535</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5 bulan, 17 hari</v>
      </c>
      <c r="O279" s="165">
        <f t="shared" ca="1" si="6"/>
        <v>535</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5 bulan, 17 hari</v>
      </c>
      <c r="O280" s="165">
        <f t="shared" ca="1" si="6"/>
        <v>535</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5 bulan, 17 hari</v>
      </c>
      <c r="O281" s="165">
        <f t="shared" ca="1" si="6"/>
        <v>535</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5 bulan, 17 hari</v>
      </c>
      <c r="O282" s="165">
        <f t="shared" ca="1" si="6"/>
        <v>535</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5 bulan, 16 hari</v>
      </c>
      <c r="O283" s="165">
        <f t="shared" ca="1" si="6"/>
        <v>534</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5 bulan, 16 hari</v>
      </c>
      <c r="O284" s="165">
        <f t="shared" ca="1" si="6"/>
        <v>534</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5 bulan, 16 hari</v>
      </c>
      <c r="O285" s="165">
        <f t="shared" ca="1" si="6"/>
        <v>534</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5 bulan, 16 hari</v>
      </c>
      <c r="O286" s="165">
        <f t="shared" ca="1" si="6"/>
        <v>534</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5 bulan, 16 hari</v>
      </c>
      <c r="O287" s="165">
        <f t="shared" ca="1" si="6"/>
        <v>534</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5 bulan, 15 hari</v>
      </c>
      <c r="O288" s="165">
        <f t="shared" ca="1" si="6"/>
        <v>533</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5 bulan, 15 hari</v>
      </c>
      <c r="O289" s="165">
        <f t="shared" ca="1" si="6"/>
        <v>533</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5 bulan, 15 hari</v>
      </c>
      <c r="O290" s="165">
        <f t="shared" ca="1" si="6"/>
        <v>533</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5 bulan, 14 hari</v>
      </c>
      <c r="O291" s="165">
        <f t="shared" ca="1" si="6"/>
        <v>532</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5 bulan, 14 hari</v>
      </c>
      <c r="O292" s="165">
        <f t="shared" ca="1" si="6"/>
        <v>532</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5 bulan, 11 hari</v>
      </c>
      <c r="O293" s="165">
        <f t="shared" ca="1" si="6"/>
        <v>529</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5 bulan, 11 hari</v>
      </c>
      <c r="O294" s="165">
        <f t="shared" ca="1" si="6"/>
        <v>529</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5 bulan, 11 hari</v>
      </c>
      <c r="O295" s="165">
        <f t="shared" ca="1" si="6"/>
        <v>529</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5 bulan, 11 hari</v>
      </c>
      <c r="O296" s="165">
        <f t="shared" ca="1" si="6"/>
        <v>529</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5 bulan, 11 hari</v>
      </c>
      <c r="O297" s="165">
        <f t="shared" ca="1" si="6"/>
        <v>529</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5 bulan, 11 hari</v>
      </c>
      <c r="O298" s="165">
        <f t="shared" ca="1" si="6"/>
        <v>529</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5 bulan, 10 hari</v>
      </c>
      <c r="O299" s="165">
        <f t="shared" ca="1" si="6"/>
        <v>528</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5 bulan, 10 hari</v>
      </c>
      <c r="O300" s="165">
        <f t="shared" ca="1" si="6"/>
        <v>528</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5 bulan, 10 hari</v>
      </c>
      <c r="O301" s="165">
        <f t="shared" ca="1" si="6"/>
        <v>528</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5 bulan, 10 hari</v>
      </c>
      <c r="O302" s="165">
        <f t="shared" ca="1" si="6"/>
        <v>528</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5 bulan, 9 hari</v>
      </c>
      <c r="O303" s="165">
        <f t="shared" ca="1" si="6"/>
        <v>527</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5 bulan, 9 hari</v>
      </c>
      <c r="O304" s="165">
        <f t="shared" ca="1" si="6"/>
        <v>527</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5 bulan, 9 hari</v>
      </c>
      <c r="O305" s="165">
        <f t="shared" ca="1" si="6"/>
        <v>527</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5 bulan, 9 hari</v>
      </c>
      <c r="O306" s="165">
        <f t="shared" ca="1" si="6"/>
        <v>527</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5 bulan, 9 hari</v>
      </c>
      <c r="O307" s="165">
        <f t="shared" ca="1" si="6"/>
        <v>527</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5 bulan, 9 hari</v>
      </c>
      <c r="O308" s="165">
        <f t="shared" ca="1" si="6"/>
        <v>527</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5 bulan, 7 hari</v>
      </c>
      <c r="O309" s="165">
        <f t="shared" ca="1" si="6"/>
        <v>525</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5 bulan, 7 hari</v>
      </c>
      <c r="O310" s="165">
        <f t="shared" ca="1" si="6"/>
        <v>525</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5 bulan, 7 hari</v>
      </c>
      <c r="O311" s="165">
        <f t="shared" ca="1" si="6"/>
        <v>525</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5 bulan, 7 hari</v>
      </c>
      <c r="O312" s="165">
        <f t="shared" ca="1" si="6"/>
        <v>525</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5 bulan, 7 hari</v>
      </c>
      <c r="O313" s="165">
        <f t="shared" ca="1" si="6"/>
        <v>525</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5 bulan, 7 hari</v>
      </c>
      <c r="O314" s="165">
        <f t="shared" ca="1" si="6"/>
        <v>525</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5 bulan, 4 hari</v>
      </c>
      <c r="O315" s="165">
        <f t="shared" ca="1" si="6"/>
        <v>522</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5 bulan, 4 hari</v>
      </c>
      <c r="O316" s="165">
        <f t="shared" ca="1" si="6"/>
        <v>522</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5 bulan, 4 hari</v>
      </c>
      <c r="O317" s="165">
        <f t="shared" ca="1" si="6"/>
        <v>522</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5 bulan, 4 hari</v>
      </c>
      <c r="O318" s="165">
        <f t="shared" ca="1" si="6"/>
        <v>522</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5 bulan, 3 hari</v>
      </c>
      <c r="O319" s="165">
        <f t="shared" ca="1" si="6"/>
        <v>521</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5 bulan, 3 hari</v>
      </c>
      <c r="O320" s="165">
        <f t="shared" ca="1" si="6"/>
        <v>521</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5 bulan, 3 hari</v>
      </c>
      <c r="O321" s="165">
        <f t="shared" ca="1" si="6"/>
        <v>521</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5 bulan, 2 hari</v>
      </c>
      <c r="O322" s="165">
        <f t="shared" ca="1" si="6"/>
        <v>520</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5 bulan, 2 hari</v>
      </c>
      <c r="O323" s="165">
        <f t="shared" ref="O323:O333" ca="1" si="7">TODAY()-C323</f>
        <v>520</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5 bulan, 2 hari</v>
      </c>
      <c r="O324" s="165">
        <f t="shared" ca="1" si="7"/>
        <v>520</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5 bulan, 1 hari</v>
      </c>
      <c r="O325" s="165">
        <f t="shared" ca="1" si="7"/>
        <v>519</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5 bulan, 1 hari</v>
      </c>
      <c r="O326" s="165">
        <f t="shared" ca="1" si="7"/>
        <v>519</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5 bulan, 1 hari</v>
      </c>
      <c r="O327" s="165">
        <f t="shared" ca="1" si="7"/>
        <v>519</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5 bulan, 1 hari</v>
      </c>
      <c r="O328" s="165">
        <f t="shared" ca="1" si="7"/>
        <v>519</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5 bulan, 1 hari</v>
      </c>
      <c r="O329" s="165">
        <f t="shared" ca="1" si="7"/>
        <v>519</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5 bulan, 1 hari</v>
      </c>
      <c r="O330" s="165">
        <f t="shared" ca="1" si="7"/>
        <v>519</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5 bulan, 0 hari</v>
      </c>
      <c r="O331" s="165">
        <f t="shared" ca="1" si="7"/>
        <v>518</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5 bulan, 0 hari</v>
      </c>
      <c r="O332" s="165">
        <f t="shared" ca="1" si="7"/>
        <v>518</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5 bulan, 0 hari</v>
      </c>
      <c r="O333" s="165">
        <f t="shared" ca="1" si="7"/>
        <v>518</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5 bulan, 0 hari</v>
      </c>
      <c r="O334" s="165">
        <f t="shared" ref="O334:O364" ca="1" si="8">TODAY()-C334</f>
        <v>518</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5 bulan, 0 hari</v>
      </c>
      <c r="O335" s="165">
        <f t="shared" ca="1" si="8"/>
        <v>518</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5 bulan, 0 hari</v>
      </c>
      <c r="O336" s="165">
        <f t="shared" ca="1" si="8"/>
        <v>518</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5 bulan, 0 hari</v>
      </c>
      <c r="O337" s="165">
        <f t="shared" ca="1" si="8"/>
        <v>518</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5 bulan, 0 hari</v>
      </c>
      <c r="O338" s="165">
        <f t="shared" ca="1" si="8"/>
        <v>518</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5 bulan, 0 hari</v>
      </c>
      <c r="O339" s="165">
        <f t="shared" ca="1" si="8"/>
        <v>518</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5 bulan, 0 hari</v>
      </c>
      <c r="O340" s="165">
        <f t="shared" ca="1" si="8"/>
        <v>518</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5 bulan, 0 hari</v>
      </c>
      <c r="O341" s="165">
        <f t="shared" ca="1" si="8"/>
        <v>518</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4 bulan, 26 hari</v>
      </c>
      <c r="O342" s="165">
        <f t="shared" ca="1" si="8"/>
        <v>514</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4 bulan, 26 hari</v>
      </c>
      <c r="O343" s="165">
        <f t="shared" ca="1" si="8"/>
        <v>514</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4 bulan, 26 hari</v>
      </c>
      <c r="O344" s="165">
        <f t="shared" ca="1" si="8"/>
        <v>514</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4 bulan, 26 hari</v>
      </c>
      <c r="O345" s="165">
        <f t="shared" ca="1" si="8"/>
        <v>514</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4 bulan, 26 hari</v>
      </c>
      <c r="O346" s="165">
        <f t="shared" ca="1" si="8"/>
        <v>514</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4 bulan, 25 hari</v>
      </c>
      <c r="O347" s="165">
        <f t="shared" ca="1" si="8"/>
        <v>513</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4 bulan, 25 hari</v>
      </c>
      <c r="O348" s="165">
        <f t="shared" ca="1" si="8"/>
        <v>513</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4 bulan, 25 hari</v>
      </c>
      <c r="O349" s="165">
        <f t="shared" ca="1" si="8"/>
        <v>513</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4 bulan, 25 hari</v>
      </c>
      <c r="O350" s="165">
        <f t="shared" ca="1" si="8"/>
        <v>513</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4 bulan, 24 hari</v>
      </c>
      <c r="O351" s="165">
        <f t="shared" ca="1" si="8"/>
        <v>512</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4 bulan, 24 hari</v>
      </c>
      <c r="O352" s="165">
        <f t="shared" ca="1" si="8"/>
        <v>512</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4 bulan, 24 hari</v>
      </c>
      <c r="O353" s="165">
        <f t="shared" ca="1" si="8"/>
        <v>512</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4 bulan, 24 hari</v>
      </c>
      <c r="O354" s="165">
        <f t="shared" ca="1" si="8"/>
        <v>512</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4 bulan, 24 hari</v>
      </c>
      <c r="O355" s="165">
        <f t="shared" ca="1" si="8"/>
        <v>512</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4 bulan, 24 hari</v>
      </c>
      <c r="O356" s="165">
        <f t="shared" ca="1" si="8"/>
        <v>512</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4 bulan, 24 hari</v>
      </c>
      <c r="O357" s="165">
        <f t="shared" ca="1" si="8"/>
        <v>512</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4 bulan, 24 hari</v>
      </c>
      <c r="O358" s="165">
        <f t="shared" ca="1" si="8"/>
        <v>512</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4 bulan, 24 hari</v>
      </c>
      <c r="O359" s="165">
        <f t="shared" ca="1" si="8"/>
        <v>512</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4 bulan, 24 hari</v>
      </c>
      <c r="O360" s="165">
        <f t="shared" ca="1" si="8"/>
        <v>512</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4 bulan, 24 hari</v>
      </c>
      <c r="O361" s="165">
        <f t="shared" ca="1" si="8"/>
        <v>512</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4 bulan, 24 hari</v>
      </c>
      <c r="O362" s="165">
        <f t="shared" ca="1" si="8"/>
        <v>512</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4 bulan, 23 hari</v>
      </c>
      <c r="O363" s="165">
        <f t="shared" ca="1" si="8"/>
        <v>511</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4 bulan, 23 hari</v>
      </c>
      <c r="O364" s="165">
        <f t="shared" ca="1" si="8"/>
        <v>511</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4 bulan, 20 hari</v>
      </c>
      <c r="O365" s="165">
        <f t="shared" ref="O365:O387" ca="1" si="9">TODAY()-C365</f>
        <v>508</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4 bulan, 20 hari</v>
      </c>
      <c r="O366" s="165">
        <f t="shared" ca="1" si="9"/>
        <v>508</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4 bulan, 20 hari</v>
      </c>
      <c r="O367" s="165">
        <f t="shared" ca="1" si="9"/>
        <v>508</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4 bulan, 20 hari</v>
      </c>
      <c r="O368" s="165">
        <f t="shared" ca="1" si="9"/>
        <v>508</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4 bulan, 20 hari</v>
      </c>
      <c r="O369" s="165">
        <f t="shared" ca="1" si="9"/>
        <v>508</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4 bulan, 19 hari</v>
      </c>
      <c r="O370" s="165">
        <f t="shared" ca="1" si="9"/>
        <v>507</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4 bulan, 19 hari</v>
      </c>
      <c r="O371" s="165">
        <f t="shared" ca="1" si="9"/>
        <v>507</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4 bulan, 19 hari</v>
      </c>
      <c r="O372" s="165">
        <f t="shared" ca="1" si="9"/>
        <v>507</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4 bulan, 19 hari</v>
      </c>
      <c r="O373" s="165">
        <f t="shared" ca="1" si="9"/>
        <v>507</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4 bulan, 19 hari</v>
      </c>
      <c r="O374" s="165">
        <f t="shared" ca="1" si="9"/>
        <v>507</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4 bulan, 18 hari</v>
      </c>
      <c r="O375" s="165">
        <f t="shared" ca="1" si="9"/>
        <v>506</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4 bulan, 18 hari</v>
      </c>
      <c r="O376" s="165">
        <f t="shared" ca="1" si="9"/>
        <v>506</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4 bulan, 17 hari</v>
      </c>
      <c r="O377" s="165">
        <f t="shared" ca="1" si="9"/>
        <v>505</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4 bulan, 17 hari</v>
      </c>
      <c r="O378" s="165">
        <f t="shared" ca="1" si="9"/>
        <v>505</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4 bulan, 17 hari</v>
      </c>
      <c r="O379" s="165">
        <f t="shared" ca="1" si="9"/>
        <v>505</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4 bulan, 17 hari</v>
      </c>
      <c r="O380" s="165">
        <f t="shared" ca="1" si="9"/>
        <v>505</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4 bulan, 17 hari</v>
      </c>
      <c r="O381" s="165">
        <f t="shared" ca="1" si="9"/>
        <v>505</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4 bulan, 17 hari</v>
      </c>
      <c r="O382" s="165">
        <f t="shared" ca="1" si="9"/>
        <v>505</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4 bulan, 17 hari</v>
      </c>
      <c r="O383" s="165">
        <f t="shared" ca="1" si="9"/>
        <v>505</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4 bulan, 16 hari</v>
      </c>
      <c r="O384" s="165">
        <f t="shared" ca="1" si="9"/>
        <v>504</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4 bulan, 16 hari</v>
      </c>
      <c r="O385" s="165">
        <f t="shared" ca="1" si="9"/>
        <v>504</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4 bulan, 16 hari</v>
      </c>
      <c r="O386" s="165">
        <f t="shared" ca="1" si="9"/>
        <v>504</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4 bulan, 16 hari</v>
      </c>
      <c r="O387" s="165">
        <f t="shared" ca="1" si="9"/>
        <v>504</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4 bulan, 13 hari</v>
      </c>
      <c r="O388" s="165">
        <f t="shared" ref="O388:O401" ca="1" si="10">TODAY()-C388</f>
        <v>501</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4 bulan, 13 hari</v>
      </c>
      <c r="O389" s="165">
        <f t="shared" ca="1" si="10"/>
        <v>501</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4 bulan, 12 hari</v>
      </c>
      <c r="O390" s="165">
        <f t="shared" ca="1" si="10"/>
        <v>500</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4 bulan, 12 hari</v>
      </c>
      <c r="O391" s="165">
        <f t="shared" ca="1" si="10"/>
        <v>500</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4 bulan, 12 hari</v>
      </c>
      <c r="O392" s="165">
        <f t="shared" ca="1" si="10"/>
        <v>500</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4 bulan, 12 hari</v>
      </c>
      <c r="O393" s="165">
        <f t="shared" ca="1" si="10"/>
        <v>500</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4 bulan, 12 hari</v>
      </c>
      <c r="O394" s="165">
        <f t="shared" ca="1" si="10"/>
        <v>500</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4 bulan, 12 hari</v>
      </c>
      <c r="O395" s="165">
        <f t="shared" ca="1" si="10"/>
        <v>500</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4 bulan, 11 hari</v>
      </c>
      <c r="O396" s="165">
        <f t="shared" ca="1" si="10"/>
        <v>499</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4 bulan, 11 hari</v>
      </c>
      <c r="O397" s="165">
        <f t="shared" ca="1" si="10"/>
        <v>499</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4 bulan, 9 hari</v>
      </c>
      <c r="O398" s="165">
        <f t="shared" ca="1" si="10"/>
        <v>497</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4 bulan, 9 hari</v>
      </c>
      <c r="O399" s="165">
        <f t="shared" ca="1" si="10"/>
        <v>497</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4 bulan, 9 hari</v>
      </c>
      <c r="O400" s="165">
        <f t="shared" ca="1" si="10"/>
        <v>497</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4 bulan, 9 hari</v>
      </c>
      <c r="O401" s="165">
        <f t="shared" ca="1" si="10"/>
        <v>497</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4 bulan, 6 hari</v>
      </c>
      <c r="O402" s="165">
        <f t="shared" ref="O402:O422" ca="1" si="11">TODAY()-C402</f>
        <v>493</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4 bulan, 6 hari</v>
      </c>
      <c r="O403" s="165">
        <f t="shared" ca="1" si="11"/>
        <v>493</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4 bulan, 6 hari</v>
      </c>
      <c r="O404" s="165">
        <f t="shared" ca="1" si="11"/>
        <v>493</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4 bulan, 5 hari</v>
      </c>
      <c r="O405" s="165">
        <f t="shared" ca="1" si="11"/>
        <v>492</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4 bulan, 5 hari</v>
      </c>
      <c r="O406" s="165">
        <f t="shared" ca="1" si="11"/>
        <v>492</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4 bulan, 5 hari</v>
      </c>
      <c r="O407" s="165">
        <f t="shared" ca="1" si="11"/>
        <v>492</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4 bulan, 5 hari</v>
      </c>
      <c r="O408" s="165">
        <f t="shared" ca="1" si="11"/>
        <v>492</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4 bulan, 5 hari</v>
      </c>
      <c r="O409" s="165">
        <f t="shared" ca="1" si="11"/>
        <v>492</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4 bulan, 5 hari</v>
      </c>
      <c r="O410" s="165">
        <f t="shared" ca="1" si="11"/>
        <v>492</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4 bulan, 5 hari</v>
      </c>
      <c r="O411" s="165">
        <f t="shared" ca="1" si="11"/>
        <v>492</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4 bulan, 4 hari</v>
      </c>
      <c r="O412" s="165">
        <f t="shared" ca="1" si="11"/>
        <v>491</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4 bulan, 4 hari</v>
      </c>
      <c r="O413" s="165">
        <f t="shared" ca="1" si="11"/>
        <v>491</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4 bulan, 4 hari</v>
      </c>
      <c r="O414" s="165">
        <f t="shared" ca="1" si="11"/>
        <v>491</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4 bulan, 4 hari</v>
      </c>
      <c r="O415" s="165">
        <f t="shared" ca="1" si="11"/>
        <v>491</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4 bulan, 4 hari</v>
      </c>
      <c r="O416" s="165">
        <f t="shared" ca="1" si="11"/>
        <v>491</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4 bulan, 4 hari</v>
      </c>
      <c r="O417" s="165">
        <f t="shared" ca="1" si="11"/>
        <v>491</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4 bulan, 0 hari</v>
      </c>
      <c r="O418" s="165">
        <f t="shared" ca="1" si="11"/>
        <v>487</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4 bulan, 0 hari</v>
      </c>
      <c r="O419" s="165">
        <f t="shared" ca="1" si="11"/>
        <v>487</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4 bulan, 0 hari</v>
      </c>
      <c r="O420" s="165">
        <f t="shared" ca="1" si="11"/>
        <v>487</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4 bulan, 0 hari</v>
      </c>
      <c r="O421" s="165">
        <f t="shared" ca="1" si="11"/>
        <v>487</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4 bulan, 0 hari</v>
      </c>
      <c r="O422" s="165">
        <f t="shared" ca="1" si="11"/>
        <v>487</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4 bulan, 0 hari</v>
      </c>
      <c r="O423" s="165">
        <f t="shared" ref="O423:O475" ca="1" si="12">TODAY()-C423</f>
        <v>487</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4 bulan, 0 hari</v>
      </c>
      <c r="O424" s="165">
        <f t="shared" ca="1" si="12"/>
        <v>487</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3 bulan, 29 hari</v>
      </c>
      <c r="O425" s="165">
        <f t="shared" ca="1" si="12"/>
        <v>486</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3 bulan, 29 hari</v>
      </c>
      <c r="O426" s="165">
        <f t="shared" ca="1" si="12"/>
        <v>486</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3 bulan, 29 hari</v>
      </c>
      <c r="O427" s="165">
        <f t="shared" ca="1" si="12"/>
        <v>486</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3 bulan, 29 hari</v>
      </c>
      <c r="O428" s="165">
        <f t="shared" ca="1" si="12"/>
        <v>486</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3 bulan, 29 hari</v>
      </c>
      <c r="O429" s="165">
        <f t="shared" ca="1" si="12"/>
        <v>486</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3 bulan, 28 hari</v>
      </c>
      <c r="O430" s="165">
        <f t="shared" ca="1" si="12"/>
        <v>485</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3 bulan, 28 hari</v>
      </c>
      <c r="O431" s="165">
        <f t="shared" ca="1" si="12"/>
        <v>485</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3 bulan, 28 hari</v>
      </c>
      <c r="O432" s="165">
        <f t="shared" ca="1" si="12"/>
        <v>485</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3 bulan, 28 hari</v>
      </c>
      <c r="O433" s="165">
        <f t="shared" ca="1" si="12"/>
        <v>485</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3 bulan, 28 hari</v>
      </c>
      <c r="O434" s="165">
        <f t="shared" ca="1" si="12"/>
        <v>485</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3 bulan, 28 hari</v>
      </c>
      <c r="O435" s="165">
        <f t="shared" ca="1" si="12"/>
        <v>485</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3 bulan, 28 hari</v>
      </c>
      <c r="O436" s="165">
        <f t="shared" ca="1" si="12"/>
        <v>485</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3 bulan, 27 hari</v>
      </c>
      <c r="O437" s="165">
        <f t="shared" ca="1" si="12"/>
        <v>484</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3 bulan, 27 hari</v>
      </c>
      <c r="O438" s="165">
        <f t="shared" ca="1" si="12"/>
        <v>484</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3 bulan, 27 hari</v>
      </c>
      <c r="O439" s="165">
        <f t="shared" ca="1" si="12"/>
        <v>484</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3 bulan, 27 hari</v>
      </c>
      <c r="O440" s="165">
        <f t="shared" ca="1" si="12"/>
        <v>484</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3 bulan, 27 hari</v>
      </c>
      <c r="O441" s="165">
        <f t="shared" ca="1" si="12"/>
        <v>484</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3 bulan, 26 hari</v>
      </c>
      <c r="O442" s="165">
        <f t="shared" ca="1" si="12"/>
        <v>483</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3 bulan, 26 hari</v>
      </c>
      <c r="O443" s="165">
        <f t="shared" ca="1" si="12"/>
        <v>483</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3 bulan, 23 hari</v>
      </c>
      <c r="O444" s="165">
        <f t="shared" ca="1" si="12"/>
        <v>480</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3 bulan, 23 hari</v>
      </c>
      <c r="O445" s="165">
        <f t="shared" ca="1" si="12"/>
        <v>480</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3 bulan, 23 hari</v>
      </c>
      <c r="O446" s="165">
        <f t="shared" ca="1" si="12"/>
        <v>480</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3 bulan, 23 hari</v>
      </c>
      <c r="O447" s="165">
        <f t="shared" ca="1" si="12"/>
        <v>480</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3 bulan, 22 hari</v>
      </c>
      <c r="O448" s="165">
        <f t="shared" ca="1" si="12"/>
        <v>479</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3 bulan, 21 hari</v>
      </c>
      <c r="O449" s="165">
        <f t="shared" ca="1" si="12"/>
        <v>478</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3 bulan, 21 hari</v>
      </c>
      <c r="O450" s="165">
        <f t="shared" ca="1" si="12"/>
        <v>478</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3 bulan, 21 hari</v>
      </c>
      <c r="O451" s="165">
        <f t="shared" ca="1" si="12"/>
        <v>478</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3 bulan, 21 hari</v>
      </c>
      <c r="O452" s="165">
        <f t="shared" ca="1" si="12"/>
        <v>478</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3 bulan, 20 hari</v>
      </c>
      <c r="O453" s="165">
        <f t="shared" ca="1" si="12"/>
        <v>477</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3 bulan, 20 hari</v>
      </c>
      <c r="O454" s="165">
        <f t="shared" ca="1" si="12"/>
        <v>477</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3 bulan, 20 hari</v>
      </c>
      <c r="O455" s="165">
        <f t="shared" ca="1" si="12"/>
        <v>477</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3 bulan, 20 hari</v>
      </c>
      <c r="O456" s="165">
        <f t="shared" ca="1" si="12"/>
        <v>477</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3 bulan, 20 hari</v>
      </c>
      <c r="O457" s="165">
        <f t="shared" ca="1" si="12"/>
        <v>477</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3 bulan, 20 hari</v>
      </c>
      <c r="O458" s="165">
        <f t="shared" ca="1" si="12"/>
        <v>477</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3 bulan, 20 hari</v>
      </c>
      <c r="O459" s="165">
        <f t="shared" ca="1" si="12"/>
        <v>477</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3 bulan, 20 hari</v>
      </c>
      <c r="O460" s="165">
        <f t="shared" ca="1" si="12"/>
        <v>477</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3 bulan, 19 hari</v>
      </c>
      <c r="O461" s="165">
        <f t="shared" ca="1" si="12"/>
        <v>476</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3 bulan, 16 hari</v>
      </c>
      <c r="O462" s="165">
        <f t="shared" ca="1" si="12"/>
        <v>473</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3 bulan, 16 hari</v>
      </c>
      <c r="O463" s="165">
        <f t="shared" ca="1" si="12"/>
        <v>473</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3 bulan, 16 hari</v>
      </c>
      <c r="O464" s="165">
        <f t="shared" ca="1" si="12"/>
        <v>473</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3 bulan, 16 hari</v>
      </c>
      <c r="O465" s="165">
        <f t="shared" ca="1" si="12"/>
        <v>473</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3 bulan, 15 hari</v>
      </c>
      <c r="O466" s="165">
        <f t="shared" ca="1" si="12"/>
        <v>472</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3 bulan, 15 hari</v>
      </c>
      <c r="O467" s="165">
        <f t="shared" ca="1" si="12"/>
        <v>472</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3 bulan, 15 hari</v>
      </c>
      <c r="O468" s="165">
        <f t="shared" ca="1" si="12"/>
        <v>472</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3 bulan, 14 hari</v>
      </c>
      <c r="O469" s="165">
        <f t="shared" ca="1" si="12"/>
        <v>471</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3 bulan, 14 hari</v>
      </c>
      <c r="O470" s="165">
        <f t="shared" ca="1" si="12"/>
        <v>471</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3 bulan, 13 hari</v>
      </c>
      <c r="O471" s="165">
        <f t="shared" ca="1" si="12"/>
        <v>470</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3 bulan, 13 hari</v>
      </c>
      <c r="O472" s="165">
        <f t="shared" ca="1" si="12"/>
        <v>470</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3 bulan, 13 hari</v>
      </c>
      <c r="O473" s="165">
        <f t="shared" ca="1" si="12"/>
        <v>470</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3 bulan, 13 hari</v>
      </c>
      <c r="O474" s="165">
        <f t="shared" ca="1" si="12"/>
        <v>470</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3 bulan, 13 hari</v>
      </c>
      <c r="O475" s="165">
        <f t="shared" ca="1" si="12"/>
        <v>470</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3 bulan, 9 hari</v>
      </c>
      <c r="O476" s="191">
        <f t="shared" ref="O476:O539" ca="1" si="13">TODAY()-C476</f>
        <v>466</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3 bulan, 9 hari</v>
      </c>
      <c r="O477" s="191">
        <f t="shared" ca="1" si="13"/>
        <v>466</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3 bulan, 9 hari</v>
      </c>
      <c r="O478" s="191">
        <f t="shared" ca="1" si="13"/>
        <v>466</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3 bulan, 8 hari</v>
      </c>
      <c r="O479" s="191">
        <f t="shared" ca="1" si="13"/>
        <v>465</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3 bulan, 8 hari</v>
      </c>
      <c r="O480" s="191">
        <f t="shared" ca="1" si="13"/>
        <v>465</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3 bulan, 8 hari</v>
      </c>
      <c r="O481" s="191">
        <f t="shared" ca="1" si="13"/>
        <v>465</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3 bulan, 8 hari</v>
      </c>
      <c r="O482" s="191">
        <f t="shared" ca="1" si="13"/>
        <v>465</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3 bulan, 7 hari</v>
      </c>
      <c r="O483" s="191">
        <f t="shared" ca="1" si="13"/>
        <v>464</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3 bulan, 7 hari</v>
      </c>
      <c r="O484" s="191">
        <f t="shared" ca="1" si="13"/>
        <v>464</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3 bulan, 7 hari</v>
      </c>
      <c r="O485" s="191">
        <f t="shared" ca="1" si="13"/>
        <v>464</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3 bulan, 7 hari</v>
      </c>
      <c r="O486" s="191">
        <f t="shared" ca="1" si="13"/>
        <v>464</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3 bulan, 7 hari</v>
      </c>
      <c r="O487" s="191">
        <f t="shared" ca="1" si="13"/>
        <v>464</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3 bulan, 6 hari</v>
      </c>
      <c r="O488" s="191">
        <f t="shared" ca="1" si="13"/>
        <v>463</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3 bulan, 6 hari</v>
      </c>
      <c r="O489" s="191">
        <f t="shared" ca="1" si="13"/>
        <v>463</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3 bulan, 6 hari</v>
      </c>
      <c r="O490" s="191">
        <f t="shared" ca="1" si="13"/>
        <v>463</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3 bulan, 6 hari</v>
      </c>
      <c r="O491" s="191">
        <f t="shared" ca="1" si="13"/>
        <v>463</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3 bulan, 6 hari</v>
      </c>
      <c r="O492" s="191">
        <f t="shared" ca="1" si="13"/>
        <v>463</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3 bulan, 6 hari</v>
      </c>
      <c r="O493" s="191">
        <f t="shared" ca="1" si="13"/>
        <v>463</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3 bulan, 5 hari</v>
      </c>
      <c r="O494" s="191">
        <f t="shared" ca="1" si="13"/>
        <v>462</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3 bulan, 5 hari</v>
      </c>
      <c r="O495" s="191">
        <f t="shared" ca="1" si="13"/>
        <v>462</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3 bulan, 5 hari</v>
      </c>
      <c r="O496" s="191">
        <f t="shared" ca="1" si="13"/>
        <v>462</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3 bulan, 5 hari</v>
      </c>
      <c r="O497" s="191">
        <f t="shared" ca="1" si="13"/>
        <v>462</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3 bulan, 2 hari</v>
      </c>
      <c r="O498" s="191">
        <f t="shared" ca="1" si="13"/>
        <v>459</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3 bulan, 1 hari</v>
      </c>
      <c r="O499" s="191">
        <f t="shared" ca="1" si="13"/>
        <v>458</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3 bulan, 1 hari</v>
      </c>
      <c r="O500" s="191">
        <f t="shared" ca="1" si="13"/>
        <v>458</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3 bulan, 1 hari</v>
      </c>
      <c r="O501" s="191">
        <f t="shared" ca="1" si="13"/>
        <v>458</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3 bulan, 0 hari</v>
      </c>
      <c r="O502" s="191">
        <f t="shared" ca="1" si="13"/>
        <v>457</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3 bulan, 0 hari</v>
      </c>
      <c r="O503" s="191">
        <f t="shared" ca="1" si="13"/>
        <v>457</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3 bulan, 0 hari</v>
      </c>
      <c r="O504" s="191">
        <f t="shared" ca="1" si="13"/>
        <v>457</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3 bulan, 0 hari</v>
      </c>
      <c r="O505" s="191">
        <f t="shared" ca="1" si="13"/>
        <v>457</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3 bulan, 0 hari</v>
      </c>
      <c r="O506" s="191">
        <f t="shared" ca="1" si="13"/>
        <v>457</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2 bulan, 29 hari</v>
      </c>
      <c r="O507" s="191">
        <f t="shared" ca="1" si="13"/>
        <v>456</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2 bulan, 29 hari</v>
      </c>
      <c r="O508" s="191">
        <f t="shared" ca="1" si="13"/>
        <v>456</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2 bulan, 29 hari</v>
      </c>
      <c r="O509" s="191">
        <f t="shared" ca="1" si="13"/>
        <v>456</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2 bulan, 29 hari</v>
      </c>
      <c r="O510" s="191">
        <f t="shared" ca="1" si="13"/>
        <v>456</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2 bulan, 28 hari</v>
      </c>
      <c r="O511" s="191">
        <f t="shared" ca="1" si="13"/>
        <v>455</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2 bulan, 28 hari</v>
      </c>
      <c r="O512" s="191">
        <f t="shared" ca="1" si="13"/>
        <v>455</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2 bulan, 28 hari</v>
      </c>
      <c r="O513" s="191">
        <f t="shared" ca="1" si="13"/>
        <v>455</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2 bulan, 28 hari</v>
      </c>
      <c r="O514" s="191">
        <f t="shared" ca="1" si="13"/>
        <v>455</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2 bulan, 28 hari</v>
      </c>
      <c r="O515" s="191">
        <f t="shared" ca="1" si="13"/>
        <v>455</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2 bulan, 28 hari</v>
      </c>
      <c r="O516" s="191">
        <f t="shared" ca="1" si="13"/>
        <v>455</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2 bulan, 28 hari</v>
      </c>
      <c r="O517" s="191">
        <f t="shared" ca="1" si="13"/>
        <v>455</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2 bulan, 28 hari</v>
      </c>
      <c r="O518" s="191">
        <f t="shared" ca="1" si="13"/>
        <v>455</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2 bulan, 28 hari</v>
      </c>
      <c r="O519" s="191">
        <f t="shared" ca="1" si="13"/>
        <v>455</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2 bulan, 28 hari</v>
      </c>
      <c r="O520" s="191">
        <f t="shared" ca="1" si="13"/>
        <v>455</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2 bulan, 25 hari</v>
      </c>
      <c r="O521" s="191">
        <f t="shared" ca="1" si="13"/>
        <v>452</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2 bulan, 25 hari</v>
      </c>
      <c r="O522" s="191">
        <f t="shared" ca="1" si="13"/>
        <v>452</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2 bulan, 24 hari</v>
      </c>
      <c r="O523" s="191">
        <f t="shared" ca="1" si="13"/>
        <v>451</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2 bulan, 23 hari</v>
      </c>
      <c r="O524" s="191">
        <f t="shared" ca="1" si="13"/>
        <v>450</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2 bulan, 23 hari</v>
      </c>
      <c r="O525" s="191">
        <f t="shared" ca="1" si="13"/>
        <v>450</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2 bulan, 23 hari</v>
      </c>
      <c r="O526" s="191">
        <f t="shared" ca="1" si="13"/>
        <v>450</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2 bulan, 22 hari</v>
      </c>
      <c r="O527" s="191">
        <f t="shared" ca="1" si="13"/>
        <v>449</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2 bulan, 22 hari</v>
      </c>
      <c r="O528" s="191">
        <f t="shared" ca="1" si="13"/>
        <v>449</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2 bulan, 22 hari</v>
      </c>
      <c r="O529" s="191">
        <f t="shared" ca="1" si="13"/>
        <v>449</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2 bulan, 22 hari</v>
      </c>
      <c r="O530" s="191">
        <f t="shared" ca="1" si="13"/>
        <v>449</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2 bulan, 22 hari</v>
      </c>
      <c r="O531" s="191">
        <f t="shared" ca="1" si="13"/>
        <v>449</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2 bulan, 22 hari</v>
      </c>
      <c r="O532" s="191">
        <f t="shared" ca="1" si="13"/>
        <v>449</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2 bulan, 21 hari</v>
      </c>
      <c r="O533" s="191">
        <f t="shared" ca="1" si="13"/>
        <v>448</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2 bulan, 21 hari</v>
      </c>
      <c r="O534" s="191">
        <f t="shared" ca="1" si="13"/>
        <v>448</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2 bulan, 18 hari</v>
      </c>
      <c r="O535" s="191">
        <f t="shared" ca="1" si="13"/>
        <v>445</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2 bulan, 18 hari</v>
      </c>
      <c r="O536" s="191">
        <f t="shared" ca="1" si="13"/>
        <v>445</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2 bulan, 17 hari</v>
      </c>
      <c r="O537" s="191">
        <f t="shared" ca="1" si="13"/>
        <v>444</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2 bulan, 17 hari</v>
      </c>
      <c r="O538" s="191">
        <f t="shared" ca="1" si="13"/>
        <v>444</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2 bulan, 17 hari</v>
      </c>
      <c r="O539" s="191">
        <f t="shared" ca="1" si="13"/>
        <v>444</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2 bulan, 17 hari</v>
      </c>
      <c r="O540" s="191">
        <f t="shared" ref="O540:O575" ca="1" si="14">TODAY()-C540</f>
        <v>444</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2 bulan, 16 hari</v>
      </c>
      <c r="O541" s="191">
        <f t="shared" ca="1" si="14"/>
        <v>443</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2 bulan, 16 hari</v>
      </c>
      <c r="O542" s="191">
        <f t="shared" ca="1" si="14"/>
        <v>443</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2 bulan, 16 hari</v>
      </c>
      <c r="O543" s="191">
        <f t="shared" ca="1" si="14"/>
        <v>443</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2 bulan, 16 hari</v>
      </c>
      <c r="O544" s="191">
        <f t="shared" ca="1" si="14"/>
        <v>443</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2 bulan, 16 hari</v>
      </c>
      <c r="O545" s="191">
        <f t="shared" ca="1" si="14"/>
        <v>443</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2 bulan, 16 hari</v>
      </c>
      <c r="O546" s="191">
        <f t="shared" ca="1" si="14"/>
        <v>443</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2 bulan, 16 hari</v>
      </c>
      <c r="O547" s="191">
        <f t="shared" ca="1" si="14"/>
        <v>443</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2 bulan, 16 hari</v>
      </c>
      <c r="O548" s="191">
        <f t="shared" ca="1" si="14"/>
        <v>443</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2 bulan, 15 hari</v>
      </c>
      <c r="O549" s="191">
        <f t="shared" ca="1" si="14"/>
        <v>442</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2 bulan, 15 hari</v>
      </c>
      <c r="O550" s="191">
        <f t="shared" ca="1" si="14"/>
        <v>442</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2 bulan, 14 hari</v>
      </c>
      <c r="O551" s="191">
        <f t="shared" ca="1" si="14"/>
        <v>441</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2 bulan, 14 hari</v>
      </c>
      <c r="O552" s="191">
        <f t="shared" ca="1" si="14"/>
        <v>441</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2 bulan, 14 hari</v>
      </c>
      <c r="O553" s="191">
        <f t="shared" ca="1" si="14"/>
        <v>441</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2 bulan, 14 hari</v>
      </c>
      <c r="O554" s="191">
        <f t="shared" ca="1" si="14"/>
        <v>441</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2 bulan, 14 hari</v>
      </c>
      <c r="O555" s="191">
        <f t="shared" ca="1" si="14"/>
        <v>441</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2 bulan, 11 hari</v>
      </c>
      <c r="O556" s="191">
        <f t="shared" ca="1" si="14"/>
        <v>438</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2 bulan, 11 hari</v>
      </c>
      <c r="O557" s="191">
        <f t="shared" ca="1" si="14"/>
        <v>438</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2 bulan, 11 hari</v>
      </c>
      <c r="O558" s="191">
        <f t="shared" ca="1" si="14"/>
        <v>438</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2 bulan, 11 hari</v>
      </c>
      <c r="O559" s="191">
        <f t="shared" ca="1" si="14"/>
        <v>438</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2 bulan, 10 hari</v>
      </c>
      <c r="O560" s="191">
        <f t="shared" ca="1" si="14"/>
        <v>437</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2 bulan, 10 hari</v>
      </c>
      <c r="O561" s="191">
        <f t="shared" ca="1" si="14"/>
        <v>437</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2 bulan, 10 hari</v>
      </c>
      <c r="O562" s="191">
        <f t="shared" ca="1" si="14"/>
        <v>437</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2 bulan, 10 hari</v>
      </c>
      <c r="O563" s="191">
        <f t="shared" ca="1" si="14"/>
        <v>437</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2 bulan, 9 hari</v>
      </c>
      <c r="O564" s="191">
        <f t="shared" ca="1" si="14"/>
        <v>436</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2 bulan, 9 hari</v>
      </c>
      <c r="O565" s="191">
        <f t="shared" ca="1" si="14"/>
        <v>436</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2 bulan, 9 hari</v>
      </c>
      <c r="O566" s="191">
        <f t="shared" ca="1" si="14"/>
        <v>436</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2 bulan, 9 hari</v>
      </c>
      <c r="O567" s="191">
        <f t="shared" ca="1" si="14"/>
        <v>436</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2 bulan, 9 hari</v>
      </c>
      <c r="O568" s="191">
        <f t="shared" ca="1" si="14"/>
        <v>436</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2 bulan, 9 hari</v>
      </c>
      <c r="O569" s="191">
        <f t="shared" ca="1" si="14"/>
        <v>436</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2 bulan, 9 hari</v>
      </c>
      <c r="O570" s="191">
        <f t="shared" ca="1" si="14"/>
        <v>436</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2 bulan, 8 hari</v>
      </c>
      <c r="O571" s="191">
        <f t="shared" ca="1" si="14"/>
        <v>435</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2 bulan, 8 hari</v>
      </c>
      <c r="O572" s="191">
        <f t="shared" ca="1" si="14"/>
        <v>435</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2 bulan, 8 hari</v>
      </c>
      <c r="O573" s="191">
        <f t="shared" ca="1" si="14"/>
        <v>435</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2 bulan, 8 hari</v>
      </c>
      <c r="O574" s="191">
        <f t="shared" ca="1" si="14"/>
        <v>435</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2 bulan, 8 hari</v>
      </c>
      <c r="O575" s="191">
        <f t="shared" ca="1" si="14"/>
        <v>435</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1 tahun, 2 bulan, 5 hari</v>
      </c>
      <c r="O576" s="191">
        <f t="shared" ref="O576:O634" ca="1" si="15">TODAY()-C576</f>
        <v>431</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1 tahun, 2 bulan, 5 hari</v>
      </c>
      <c r="O577" s="191">
        <f t="shared" ca="1" si="15"/>
        <v>431</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1 tahun, 2 bulan, 5 hari</v>
      </c>
      <c r="O578" s="191">
        <f t="shared" ca="1" si="15"/>
        <v>431</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1 tahun, 2 bulan, 5 hari</v>
      </c>
      <c r="O579" s="191">
        <f t="shared" ca="1" si="15"/>
        <v>431</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1 tahun, 2 bulan, 5 hari</v>
      </c>
      <c r="O580" s="191">
        <f t="shared" ca="1" si="15"/>
        <v>431</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1 tahun, 2 bulan, 5 hari</v>
      </c>
      <c r="O581" s="191">
        <f t="shared" ca="1" si="15"/>
        <v>431</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1 tahun, 2 bulan, 5 hari</v>
      </c>
      <c r="O582" s="191">
        <f t="shared" ca="1" si="15"/>
        <v>431</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1 tahun, 2 bulan, 5 hari</v>
      </c>
      <c r="O583" s="191">
        <f t="shared" ca="1" si="15"/>
        <v>431</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1 tahun, 2 bulan, 4 hari</v>
      </c>
      <c r="O584" s="191">
        <f t="shared" ca="1" si="15"/>
        <v>430</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1 tahun, 2 bulan, 4 hari</v>
      </c>
      <c r="O585" s="191">
        <f t="shared" ca="1" si="15"/>
        <v>430</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1 tahun, 2 bulan, 4 hari</v>
      </c>
      <c r="O586" s="191">
        <f t="shared" ca="1" si="15"/>
        <v>430</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1 tahun, 2 bulan, 4 hari</v>
      </c>
      <c r="O587" s="191">
        <f t="shared" ca="1" si="15"/>
        <v>430</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1 tahun, 2 bulan, 4 hari</v>
      </c>
      <c r="O588" s="191">
        <f t="shared" ca="1" si="15"/>
        <v>430</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1 tahun, 2 bulan, 4 hari</v>
      </c>
      <c r="O589" s="191">
        <f t="shared" ca="1" si="15"/>
        <v>430</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1 tahun, 2 bulan, 4 hari</v>
      </c>
      <c r="O590" s="191">
        <f t="shared" ca="1" si="15"/>
        <v>430</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1 tahun, 2 bulan, 4 hari</v>
      </c>
      <c r="O591" s="191">
        <f t="shared" ca="1" si="15"/>
        <v>430</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1 tahun, 2 bulan, 3 hari</v>
      </c>
      <c r="O592" s="191">
        <f t="shared" ca="1" si="15"/>
        <v>429</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1 tahun, 2 bulan, 3 hari</v>
      </c>
      <c r="O593" s="191">
        <f t="shared" ca="1" si="15"/>
        <v>429</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1 tahun, 2 bulan, 3 hari</v>
      </c>
      <c r="O594" s="191">
        <f t="shared" ca="1" si="15"/>
        <v>429</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1 tahun, 2 bulan, 3 hari</v>
      </c>
      <c r="O595" s="191">
        <f t="shared" ca="1" si="15"/>
        <v>429</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1 tahun, 2 bulan, 3 hari</v>
      </c>
      <c r="O596" s="191">
        <f t="shared" ca="1" si="15"/>
        <v>429</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1 tahun, 2 bulan, 3 hari</v>
      </c>
      <c r="O597" s="191">
        <f t="shared" ca="1" si="15"/>
        <v>429</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1 tahun, 2 bulan, 3 hari</v>
      </c>
      <c r="O598" s="191">
        <f t="shared" ca="1" si="15"/>
        <v>429</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1 tahun, 2 bulan, 2 hari</v>
      </c>
      <c r="O599" s="191">
        <f t="shared" ca="1" si="15"/>
        <v>428</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1 tahun, 2 bulan, 2 hari</v>
      </c>
      <c r="O600" s="191">
        <f t="shared" ca="1" si="15"/>
        <v>428</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1 tahun, 2 bulan, 2 hari</v>
      </c>
      <c r="O601" s="191">
        <f t="shared" ca="1" si="15"/>
        <v>428</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1 tahun, 2 bulan, 2 hari</v>
      </c>
      <c r="O602" s="191">
        <f t="shared" ca="1" si="15"/>
        <v>428</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1 tahun, 2 bulan, 2 hari</v>
      </c>
      <c r="O603" s="191">
        <f t="shared" ca="1" si="15"/>
        <v>428</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1 tahun, 2 bulan, 2 hari</v>
      </c>
      <c r="O604" s="191">
        <f t="shared" ca="1" si="15"/>
        <v>428</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1 tahun, 2 bulan, 2 hari</v>
      </c>
      <c r="O605" s="191">
        <f t="shared" ca="1" si="15"/>
        <v>428</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1 tahun, 2 bulan, 2 hari</v>
      </c>
      <c r="O606" s="191">
        <f t="shared" ca="1" si="15"/>
        <v>428</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1 tahun, 1 bulan, 28 hari</v>
      </c>
      <c r="O607" s="191">
        <f t="shared" ca="1" si="15"/>
        <v>424</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1 tahun, 1 bulan, 28 hari</v>
      </c>
      <c r="O608" s="191">
        <f t="shared" ca="1" si="15"/>
        <v>424</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1 tahun, 1 bulan, 28 hari</v>
      </c>
      <c r="O609" s="191">
        <f t="shared" ca="1" si="15"/>
        <v>424</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1 tahun, 1 bulan, 28 hari</v>
      </c>
      <c r="O610" s="191">
        <f t="shared" ca="1" si="15"/>
        <v>424</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1 tahun, 1 bulan, 28 hari</v>
      </c>
      <c r="O611" s="191">
        <f t="shared" ca="1" si="15"/>
        <v>424</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1 tahun, 1 bulan, 28 hari</v>
      </c>
      <c r="O612" s="191">
        <f t="shared" ca="1" si="15"/>
        <v>424</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1 tahun, 1 bulan, 28 hari</v>
      </c>
      <c r="O613" s="191">
        <f t="shared" ca="1" si="15"/>
        <v>424</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1 tahun, 1 bulan, 27 hari</v>
      </c>
      <c r="O614" s="191">
        <f t="shared" ca="1" si="15"/>
        <v>423</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1 tahun, 1 bulan, 27 hari</v>
      </c>
      <c r="O615" s="191">
        <f t="shared" ca="1" si="15"/>
        <v>423</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1 tahun, 1 bulan, 27 hari</v>
      </c>
      <c r="O616" s="191">
        <f t="shared" ca="1" si="15"/>
        <v>423</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1 tahun, 1 bulan, 26 hari</v>
      </c>
      <c r="O617" s="191">
        <f t="shared" ca="1" si="15"/>
        <v>422</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1 tahun, 1 bulan, 26 hari</v>
      </c>
      <c r="O618" s="191">
        <f t="shared" ca="1" si="15"/>
        <v>422</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1 tahun, 1 bulan, 26 hari</v>
      </c>
      <c r="O619" s="191">
        <f t="shared" ca="1" si="15"/>
        <v>422</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1 tahun, 1 bulan, 25 hari</v>
      </c>
      <c r="O620" s="191">
        <f t="shared" ca="1" si="15"/>
        <v>421</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1 tahun, 1 bulan, 25 hari</v>
      </c>
      <c r="O621" s="191">
        <f t="shared" ca="1" si="15"/>
        <v>421</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1 tahun, 1 bulan, 25 hari</v>
      </c>
      <c r="O622" s="191">
        <f t="shared" ca="1" si="15"/>
        <v>421</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1 tahun, 1 bulan, 25 hari</v>
      </c>
      <c r="O623" s="191">
        <f t="shared" ca="1" si="15"/>
        <v>421</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1 tahun, 1 bulan, 24 hari</v>
      </c>
      <c r="O624" s="191">
        <f t="shared" ca="1" si="15"/>
        <v>420</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1 tahun, 1 bulan, 24 hari</v>
      </c>
      <c r="O625" s="191">
        <f t="shared" ca="1" si="15"/>
        <v>420</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1 tahun, 1 bulan, 24 hari</v>
      </c>
      <c r="O626" s="191">
        <f t="shared" ca="1" si="15"/>
        <v>420</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1 tahun, 1 bulan, 24 hari</v>
      </c>
      <c r="O627" s="191">
        <f t="shared" ca="1" si="15"/>
        <v>420</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1 tahun, 1 bulan, 24 hari</v>
      </c>
      <c r="O628" s="191">
        <f t="shared" ca="1" si="15"/>
        <v>420</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1 tahun, 1 bulan, 24 hari</v>
      </c>
      <c r="O629" s="191">
        <f t="shared" ca="1" si="15"/>
        <v>420</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1 tahun, 1 bulan, 24 hari</v>
      </c>
      <c r="O630" s="191">
        <f t="shared" ca="1" si="15"/>
        <v>420</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1 tahun, 1 bulan, 21 hari</v>
      </c>
      <c r="O631" s="191">
        <f t="shared" ca="1" si="15"/>
        <v>417</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1 tahun, 1 bulan, 20 hari</v>
      </c>
      <c r="O632" s="191">
        <f t="shared" ca="1" si="15"/>
        <v>416</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1 tahun, 1 bulan, 20 hari</v>
      </c>
      <c r="O633" s="191">
        <f t="shared" ca="1" si="15"/>
        <v>416</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1 tahun, 1 bulan, 20 hari</v>
      </c>
      <c r="O634" s="191">
        <f t="shared" ca="1" si="15"/>
        <v>416</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1 tahun, 1 bulan, 20 hari</v>
      </c>
      <c r="O635" s="191">
        <f t="shared" ref="O635:O658" ca="1" si="16">TODAY()-C635</f>
        <v>416</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1 tahun, 1 bulan, 20 hari</v>
      </c>
      <c r="O636" s="191">
        <f t="shared" ca="1" si="16"/>
        <v>416</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1 tahun, 1 bulan, 20 hari</v>
      </c>
      <c r="O637" s="191">
        <f t="shared" ca="1" si="16"/>
        <v>416</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1 tahun, 1 bulan, 19 hari</v>
      </c>
      <c r="O638" s="191">
        <f t="shared" ca="1" si="16"/>
        <v>415</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1 tahun, 1 bulan, 19 hari</v>
      </c>
      <c r="O639" s="191">
        <f t="shared" ca="1" si="16"/>
        <v>415</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1 tahun, 1 bulan, 19 hari</v>
      </c>
      <c r="O640" s="191">
        <f t="shared" ca="1" si="16"/>
        <v>415</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1 tahun, 1 bulan, 19 hari</v>
      </c>
      <c r="O641" s="191">
        <f t="shared" ca="1" si="16"/>
        <v>415</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1 tahun, 1 bulan, 19 hari</v>
      </c>
      <c r="O642" s="191">
        <f t="shared" ca="1" si="16"/>
        <v>415</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1 tahun, 1 bulan, 19 hari</v>
      </c>
      <c r="O643" s="191">
        <f t="shared" ca="1" si="16"/>
        <v>415</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1 tahun, 1 bulan, 19 hari</v>
      </c>
      <c r="O644" s="191">
        <f t="shared" ca="1" si="16"/>
        <v>415</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1 tahun, 1 bulan, 18 hari</v>
      </c>
      <c r="O645" s="191">
        <f t="shared" ca="1" si="16"/>
        <v>414</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1 tahun, 1 bulan, 18 hari</v>
      </c>
      <c r="O646" s="191">
        <f t="shared" ca="1" si="16"/>
        <v>414</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1 tahun, 1 bulan, 18 hari</v>
      </c>
      <c r="O647" s="191">
        <f t="shared" ca="1" si="16"/>
        <v>414</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1 tahun, 1 bulan, 18 hari</v>
      </c>
      <c r="O648" s="191">
        <f t="shared" ca="1" si="16"/>
        <v>414</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1 tahun, 1 bulan, 18 hari</v>
      </c>
      <c r="O649" s="191">
        <f t="shared" ca="1" si="16"/>
        <v>414</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1 tahun, 1 bulan, 18 hari</v>
      </c>
      <c r="O650" s="191">
        <f t="shared" ca="1" si="16"/>
        <v>414</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1 tahun, 1 bulan, 18 hari</v>
      </c>
      <c r="O651" s="191">
        <f t="shared" ca="1" si="16"/>
        <v>414</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1 tahun, 1 bulan, 17 hari</v>
      </c>
      <c r="O652" s="191">
        <f t="shared" ca="1" si="16"/>
        <v>413</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1 tahun, 1 bulan, 17 hari</v>
      </c>
      <c r="O653" s="191">
        <f t="shared" ca="1" si="16"/>
        <v>413</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1 tahun, 1 bulan, 17 hari</v>
      </c>
      <c r="O654" s="191">
        <f t="shared" ca="1" si="16"/>
        <v>413</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1 tahun, 1 bulan, 17 hari</v>
      </c>
      <c r="O655" s="191">
        <f t="shared" ca="1" si="16"/>
        <v>413</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1 tahun, 1 bulan, 14 hari</v>
      </c>
      <c r="O656" s="191">
        <f t="shared" ca="1" si="16"/>
        <v>410</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1 tahun, 1 bulan, 14 hari</v>
      </c>
      <c r="O657" s="191">
        <f t="shared" ca="1" si="16"/>
        <v>410</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1 tahun, 1 bulan, 14 hari</v>
      </c>
      <c r="O658" s="191">
        <f t="shared" ca="1" si="16"/>
        <v>410</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1 tahun, 1 bulan, 13 hari</v>
      </c>
      <c r="O659" s="191">
        <f t="shared" ref="O659:O712" ca="1" si="17">TODAY()-C659</f>
        <v>409</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1 tahun, 1 bulan, 13 hari</v>
      </c>
      <c r="O660" s="191">
        <f t="shared" ca="1" si="17"/>
        <v>409</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1 tahun, 1 bulan, 13 hari</v>
      </c>
      <c r="O661" s="191">
        <f t="shared" ca="1" si="17"/>
        <v>409</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1 tahun, 1 bulan, 13 hari</v>
      </c>
      <c r="O662" s="191">
        <f t="shared" ca="1" si="17"/>
        <v>409</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1 tahun, 1 bulan, 13 hari</v>
      </c>
      <c r="O663" s="191">
        <f t="shared" ca="1" si="17"/>
        <v>409</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1 tahun, 1 bulan, 13 hari</v>
      </c>
      <c r="O664" s="191">
        <f t="shared" ca="1" si="17"/>
        <v>409</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1 tahun, 1 bulan, 12 hari</v>
      </c>
      <c r="O665" s="191">
        <f t="shared" ca="1" si="17"/>
        <v>408</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1 tahun, 1 bulan, 12 hari</v>
      </c>
      <c r="O666" s="191">
        <f t="shared" ca="1" si="17"/>
        <v>408</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1 tahun, 1 bulan, 12 hari</v>
      </c>
      <c r="O667" s="191">
        <f t="shared" ca="1" si="17"/>
        <v>408</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1 tahun, 1 bulan, 11 hari</v>
      </c>
      <c r="O668" s="191">
        <f t="shared" ca="1" si="17"/>
        <v>407</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1 tahun, 1 bulan, 11 hari</v>
      </c>
      <c r="O669" s="191">
        <f t="shared" ca="1" si="17"/>
        <v>407</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1 tahun, 1 bulan, 11 hari</v>
      </c>
      <c r="O670" s="191">
        <f t="shared" ca="1" si="17"/>
        <v>407</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1 tahun, 1 bulan, 11 hari</v>
      </c>
      <c r="O671" s="191">
        <f t="shared" ca="1" si="17"/>
        <v>407</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1 tahun, 1 bulan, 11 hari</v>
      </c>
      <c r="O672" s="191">
        <f t="shared" ca="1" si="17"/>
        <v>407</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1 tahun, 1 bulan, 11 hari</v>
      </c>
      <c r="O673" s="191">
        <f t="shared" ca="1" si="17"/>
        <v>407</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1 tahun, 1 bulan, 11 hari</v>
      </c>
      <c r="O674" s="191">
        <f t="shared" ca="1" si="17"/>
        <v>407</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1 tahun, 1 bulan, 11 hari</v>
      </c>
      <c r="O675" s="191">
        <f t="shared" ca="1" si="17"/>
        <v>407</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1 tahun, 1 bulan, 11 hari</v>
      </c>
      <c r="O676" s="191">
        <f t="shared" ca="1" si="17"/>
        <v>407</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1 tahun, 1 bulan, 11 hari</v>
      </c>
      <c r="O677" s="191">
        <f t="shared" ca="1" si="17"/>
        <v>407</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1 tahun, 1 bulan, 10 hari</v>
      </c>
      <c r="O678" s="191">
        <f t="shared" ca="1" si="17"/>
        <v>406</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1 tahun, 1 bulan, 10 hari</v>
      </c>
      <c r="O679" s="191">
        <f t="shared" ca="1" si="17"/>
        <v>406</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1 tahun, 1 bulan, 10 hari</v>
      </c>
      <c r="O680" s="191">
        <f t="shared" ca="1" si="17"/>
        <v>406</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1 tahun, 1 bulan, 10 hari</v>
      </c>
      <c r="O681" s="191">
        <f t="shared" ca="1" si="17"/>
        <v>406</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1 tahun, 1 bulan, 9 hari</v>
      </c>
      <c r="O682" s="191">
        <f t="shared" ca="1" si="17"/>
        <v>405</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1 tahun, 1 bulan, 9 hari</v>
      </c>
      <c r="O683" s="191">
        <f t="shared" ca="1" si="17"/>
        <v>405</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1 tahun, 1 bulan, 8 hari</v>
      </c>
      <c r="O684" s="191">
        <f t="shared" ca="1" si="17"/>
        <v>403</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1 tahun, 1 bulan, 7 hari</v>
      </c>
      <c r="O685" s="191">
        <f t="shared" ca="1" si="17"/>
        <v>402</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1 tahun, 1 bulan, 7 hari</v>
      </c>
      <c r="O686" s="191">
        <f t="shared" ca="1" si="17"/>
        <v>402</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1 tahun, 1 bulan, 7 hari</v>
      </c>
      <c r="O687" s="191">
        <f t="shared" ca="1" si="17"/>
        <v>402</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1 tahun, 1 bulan, 7 hari</v>
      </c>
      <c r="O688" s="191">
        <f t="shared" ca="1" si="17"/>
        <v>402</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1 tahun, 1 bulan, 7 hari</v>
      </c>
      <c r="O689" s="191">
        <f t="shared" ca="1" si="17"/>
        <v>402</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1 tahun, 1 bulan, 7 hari</v>
      </c>
      <c r="O690" s="191">
        <f t="shared" ca="1" si="17"/>
        <v>402</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1 tahun, 1 bulan, 7 hari</v>
      </c>
      <c r="O691" s="191">
        <f t="shared" ca="1" si="17"/>
        <v>402</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1 tahun, 1 bulan, 7 hari</v>
      </c>
      <c r="O692" s="191">
        <f t="shared" ca="1" si="17"/>
        <v>402</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1 tahun, 1 bulan, 7 hari</v>
      </c>
      <c r="O693" s="191">
        <f t="shared" ca="1" si="17"/>
        <v>402</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1 tahun, 1 bulan, 7 hari</v>
      </c>
      <c r="O694" s="191">
        <f t="shared" ca="1" si="17"/>
        <v>402</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1 tahun, 1 bulan, 7 hari</v>
      </c>
      <c r="O695" s="191">
        <f t="shared" ca="1" si="17"/>
        <v>402</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1 tahun, 1 bulan, 7 hari</v>
      </c>
      <c r="O696" s="191">
        <f t="shared" ca="1" si="17"/>
        <v>402</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1 tahun, 1 bulan, 7 hari</v>
      </c>
      <c r="O697" s="191">
        <f t="shared" ca="1" si="17"/>
        <v>402</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1 tahun, 1 bulan, 6 hari</v>
      </c>
      <c r="O698" s="191">
        <f t="shared" ca="1" si="17"/>
        <v>401</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1 tahun, 1 bulan, 6 hari</v>
      </c>
      <c r="O699" s="191">
        <f t="shared" ca="1" si="17"/>
        <v>401</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1 tahun, 1 bulan, 6 hari</v>
      </c>
      <c r="O700" s="191">
        <f t="shared" ca="1" si="17"/>
        <v>401</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1 tahun, 1 bulan, 6 hari</v>
      </c>
      <c r="O701" s="191">
        <f t="shared" ca="1" si="17"/>
        <v>401</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1 tahun, 1 bulan, 6 hari</v>
      </c>
      <c r="O702" s="191">
        <f t="shared" ca="1" si="17"/>
        <v>401</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1 tahun, 1 bulan, 6 hari</v>
      </c>
      <c r="O703" s="191">
        <f t="shared" ca="1" si="17"/>
        <v>401</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1 tahun, 1 bulan, 5 hari</v>
      </c>
      <c r="O704" s="191">
        <f t="shared" ca="1" si="17"/>
        <v>400</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1 tahun, 1 bulan, 5 hari</v>
      </c>
      <c r="O705" s="191">
        <f t="shared" ca="1" si="17"/>
        <v>400</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1 tahun, 1 bulan, 5 hari</v>
      </c>
      <c r="O706" s="191">
        <f t="shared" ca="1" si="17"/>
        <v>400</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1 tahun, 1 bulan, 5 hari</v>
      </c>
      <c r="O707" s="191">
        <f t="shared" ca="1" si="17"/>
        <v>400</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1 tahun, 1 bulan, 5 hari</v>
      </c>
      <c r="O708" s="191">
        <f t="shared" ref="O708" ca="1" si="18">TODAY()-C708</f>
        <v>400</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1 tahun, 1 bulan, 5 hari</v>
      </c>
      <c r="O709" s="191">
        <f t="shared" ca="1" si="17"/>
        <v>400</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1 tahun, 1 bulan, 5 hari</v>
      </c>
      <c r="O710" s="191">
        <f t="shared" ca="1" si="17"/>
        <v>400</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1 tahun, 1 bulan, 5 hari</v>
      </c>
      <c r="O711" s="191">
        <f t="shared" ca="1" si="17"/>
        <v>400</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1 tahun, 1 bulan, 5 hari</v>
      </c>
      <c r="O712" s="191">
        <f t="shared" ca="1" si="17"/>
        <v>400</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1 tahun, 1 bulan, 5 hari</v>
      </c>
      <c r="O713" s="191">
        <f t="shared" ref="O713" ca="1" si="19">TODAY()-C713</f>
        <v>400</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1 tahun, 1 bulan, 5 hari</v>
      </c>
      <c r="O714" s="191">
        <f t="shared" ref="O714:O738" ca="1" si="20">TODAY()-C714</f>
        <v>400</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1 tahun, 1 bulan, 1 hari</v>
      </c>
      <c r="O715" s="191">
        <f t="shared" ca="1" si="20"/>
        <v>396</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1 tahun, 1 bulan, 1 hari</v>
      </c>
      <c r="O716" s="191">
        <f t="shared" ca="1" si="20"/>
        <v>396</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1 tahun, 1 bulan, 1 hari</v>
      </c>
      <c r="O717" s="191">
        <f t="shared" ca="1" si="20"/>
        <v>396</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1 tahun, 1 bulan, 1 hari</v>
      </c>
      <c r="O718" s="191">
        <f t="shared" ca="1" si="20"/>
        <v>396</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1 tahun, 1 bulan, 1 hari</v>
      </c>
      <c r="O719" s="191">
        <f t="shared" ca="1" si="20"/>
        <v>396</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1 tahun, 1 bulan, 0 hari</v>
      </c>
      <c r="O720" s="191">
        <f t="shared" ca="1" si="20"/>
        <v>395</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1 tahun, 1 bulan, 0 hari</v>
      </c>
      <c r="O721" s="191">
        <f t="shared" ca="1" si="20"/>
        <v>395</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1 tahun, 1 bulan, 0 hari</v>
      </c>
      <c r="O722" s="191">
        <f t="shared" ca="1" si="20"/>
        <v>395</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1 tahun, 1 bulan, 0 hari</v>
      </c>
      <c r="O723" s="191">
        <f t="shared" ca="1" si="20"/>
        <v>395</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1 tahun, 0 bulan, 29 hari</v>
      </c>
      <c r="O724" s="191">
        <f t="shared" ca="1" si="20"/>
        <v>394</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1 tahun, 0 bulan, 29 hari</v>
      </c>
      <c r="O725" s="191">
        <f t="shared" ca="1" si="20"/>
        <v>394</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1 tahun, 0 bulan, 29 hari</v>
      </c>
      <c r="O726" s="191">
        <f t="shared" ca="1" si="20"/>
        <v>394</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1 tahun, 0 bulan, 29 hari</v>
      </c>
      <c r="O727" s="191">
        <f t="shared" ca="1" si="20"/>
        <v>394</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1 tahun, 0 bulan, 29 hari</v>
      </c>
      <c r="O728" s="191">
        <f t="shared" ca="1" si="20"/>
        <v>394</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1 tahun, 0 bulan, 29 hari</v>
      </c>
      <c r="O729" s="191">
        <f t="shared" ca="1" si="20"/>
        <v>394</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1 tahun, 0 bulan, 29 hari</v>
      </c>
      <c r="O730" s="191">
        <f t="shared" ca="1" si="20"/>
        <v>394</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1 tahun, 0 bulan, 29 hari</v>
      </c>
      <c r="O731" s="191">
        <f t="shared" ca="1" si="20"/>
        <v>394</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1 tahun, 0 bulan, 29 hari</v>
      </c>
      <c r="O732" s="191">
        <f t="shared" ca="1" si="20"/>
        <v>394</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1 tahun, 0 bulan, 28 hari</v>
      </c>
      <c r="O733" s="191">
        <f t="shared" ca="1" si="20"/>
        <v>393</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1 tahun, 0 bulan, 28 hari</v>
      </c>
      <c r="O734" s="191">
        <f t="shared" ca="1" si="20"/>
        <v>393</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1 tahun, 0 bulan, 28 hari</v>
      </c>
      <c r="O735" s="191">
        <f t="shared" ca="1" si="20"/>
        <v>393</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1 tahun, 0 bulan, 28 hari</v>
      </c>
      <c r="O736" s="191">
        <f t="shared" ca="1" si="20"/>
        <v>393</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1 tahun, 0 bulan, 28 hari</v>
      </c>
      <c r="O737" s="191">
        <f t="shared" ca="1" si="20"/>
        <v>393</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1 tahun, 0 bulan, 28 hari</v>
      </c>
      <c r="O738" s="191">
        <f t="shared" ca="1" si="20"/>
        <v>393</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1 tahun, 0 bulan, 28 hari</v>
      </c>
      <c r="O739" s="191">
        <f t="shared" ref="O739:O789" ca="1" si="21">TODAY()-C739</f>
        <v>393</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1 tahun, 0 bulan, 27 hari</v>
      </c>
      <c r="O740" s="191">
        <f t="shared" ca="1" si="21"/>
        <v>392</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1 tahun, 0 bulan, 27 hari</v>
      </c>
      <c r="O741" s="191">
        <f t="shared" ca="1" si="21"/>
        <v>392</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1 tahun, 0 bulan, 27 hari</v>
      </c>
      <c r="O742" s="191">
        <f t="shared" ca="1" si="21"/>
        <v>392</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1 tahun, 0 bulan, 27 hari</v>
      </c>
      <c r="O743" s="191">
        <f t="shared" ca="1" si="21"/>
        <v>392</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1 tahun, 0 bulan, 24 hari</v>
      </c>
      <c r="O744" s="191">
        <f t="shared" ca="1" si="21"/>
        <v>389</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1 tahun, 0 bulan, 24 hari</v>
      </c>
      <c r="O745" s="191">
        <f t="shared" ca="1" si="21"/>
        <v>389</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1 tahun, 0 bulan, 23 hari</v>
      </c>
      <c r="O746" s="191">
        <f t="shared" ca="1" si="21"/>
        <v>388</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1 tahun, 0 bulan, 23 hari</v>
      </c>
      <c r="O747" s="191">
        <f t="shared" ca="1" si="21"/>
        <v>388</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1 tahun, 0 bulan, 23 hari</v>
      </c>
      <c r="O748" s="191">
        <f t="shared" ca="1" si="21"/>
        <v>388</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1 tahun, 0 bulan, 23 hari</v>
      </c>
      <c r="O749" s="191">
        <f t="shared" ca="1" si="21"/>
        <v>388</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1 tahun, 0 bulan, 23 hari</v>
      </c>
      <c r="O750" s="191">
        <f t="shared" ca="1" si="21"/>
        <v>388</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1 tahun, 0 bulan, 22 hari</v>
      </c>
      <c r="O751" s="191">
        <f t="shared" ca="1" si="21"/>
        <v>387</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1 tahun, 0 bulan, 22 hari</v>
      </c>
      <c r="O752" s="191">
        <f t="shared" ca="1" si="21"/>
        <v>387</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1 tahun, 0 bulan, 22 hari</v>
      </c>
      <c r="O753" s="191">
        <f t="shared" ca="1" si="21"/>
        <v>387</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1 tahun, 0 bulan, 22 hari</v>
      </c>
      <c r="O754" s="191">
        <f t="shared" ca="1" si="21"/>
        <v>387</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1 tahun, 0 bulan, 22 hari</v>
      </c>
      <c r="O755" s="191">
        <f t="shared" ca="1" si="21"/>
        <v>387</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1 tahun, 0 bulan, 22 hari</v>
      </c>
      <c r="O756" s="191">
        <f t="shared" ca="1" si="21"/>
        <v>387</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1 tahun, 0 bulan, 22 hari</v>
      </c>
      <c r="O757" s="191">
        <f t="shared" ca="1" si="21"/>
        <v>387</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1 tahun, 0 bulan, 22 hari</v>
      </c>
      <c r="O758" s="191">
        <f t="shared" ca="1" si="21"/>
        <v>387</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1 tahun, 0 bulan, 22 hari</v>
      </c>
      <c r="O759" s="191">
        <f t="shared" ca="1" si="21"/>
        <v>387</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1 tahun, 0 bulan, 21 hari</v>
      </c>
      <c r="O760" s="191">
        <f t="shared" ca="1" si="21"/>
        <v>386</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1 tahun, 0 bulan, 20 hari</v>
      </c>
      <c r="O761" s="191">
        <f t="shared" ca="1" si="21"/>
        <v>385</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1 tahun, 0 bulan, 20 hari</v>
      </c>
      <c r="O762" s="191">
        <f t="shared" ca="1" si="21"/>
        <v>385</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1 tahun, 0 bulan, 20 hari</v>
      </c>
      <c r="O763" s="191">
        <f t="shared" ca="1" si="21"/>
        <v>385</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1 tahun, 0 bulan, 17 hari</v>
      </c>
      <c r="O764" s="191">
        <f t="shared" ca="1" si="21"/>
        <v>382</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1 tahun, 0 bulan, 17 hari</v>
      </c>
      <c r="O765" s="191">
        <f t="shared" ca="1" si="21"/>
        <v>382</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1 tahun, 0 bulan, 17 hari</v>
      </c>
      <c r="O766" s="191">
        <f t="shared" ca="1" si="21"/>
        <v>382</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1 tahun, 0 bulan, 17 hari</v>
      </c>
      <c r="O767" s="191">
        <f t="shared" ca="1" si="21"/>
        <v>382</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1 tahun, 0 bulan, 17 hari</v>
      </c>
      <c r="O768" s="191">
        <f t="shared" ca="1" si="21"/>
        <v>382</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1 tahun, 0 bulan, 17 hari</v>
      </c>
      <c r="O769" s="191">
        <f t="shared" ca="1" si="21"/>
        <v>382</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1 tahun, 0 bulan, 17 hari</v>
      </c>
      <c r="O770" s="191">
        <f t="shared" ca="1" si="21"/>
        <v>382</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1 tahun, 0 bulan, 16 hari</v>
      </c>
      <c r="O771" s="191">
        <f t="shared" ca="1" si="21"/>
        <v>381</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1 tahun, 0 bulan, 16 hari</v>
      </c>
      <c r="O772" s="191">
        <f t="shared" ca="1" si="21"/>
        <v>381</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1 tahun, 0 bulan, 16 hari</v>
      </c>
      <c r="O773" s="191">
        <f t="shared" ca="1" si="21"/>
        <v>381</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1 tahun, 0 bulan, 16 hari</v>
      </c>
      <c r="O774" s="191">
        <f t="shared" ca="1" si="21"/>
        <v>381</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1 tahun, 0 bulan, 16 hari</v>
      </c>
      <c r="O775" s="191">
        <f t="shared" ca="1" si="21"/>
        <v>381</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1 tahun, 0 bulan, 16 hari</v>
      </c>
      <c r="O776" s="191">
        <f t="shared" ca="1" si="21"/>
        <v>381</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1 tahun, 0 bulan, 16 hari</v>
      </c>
      <c r="O777" s="191">
        <f t="shared" ca="1" si="21"/>
        <v>381</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1 tahun, 0 bulan, 15 hari</v>
      </c>
      <c r="O778" s="191">
        <f t="shared" ca="1" si="21"/>
        <v>380</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1 tahun, 0 bulan, 15 hari</v>
      </c>
      <c r="O779" s="191">
        <f t="shared" ca="1" si="21"/>
        <v>380</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1 tahun, 0 bulan, 15 hari</v>
      </c>
      <c r="O780" s="191">
        <f t="shared" ca="1" si="21"/>
        <v>380</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1 tahun, 0 bulan, 15 hari</v>
      </c>
      <c r="O781" s="191">
        <f t="shared" ca="1" si="21"/>
        <v>380</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1 tahun, 0 bulan, 15 hari</v>
      </c>
      <c r="O782" s="191">
        <f t="shared" ca="1" si="21"/>
        <v>380</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1 tahun, 0 bulan, 15 hari</v>
      </c>
      <c r="O783" s="191">
        <f t="shared" ca="1" si="21"/>
        <v>380</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1 tahun, 0 bulan, 15 hari</v>
      </c>
      <c r="O784" s="191">
        <f t="shared" ca="1" si="21"/>
        <v>380</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1 tahun, 0 bulan, 14 hari</v>
      </c>
      <c r="O785" s="191">
        <f t="shared" ca="1" si="21"/>
        <v>379</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1 tahun, 0 bulan, 14 hari</v>
      </c>
      <c r="O786" s="191">
        <f t="shared" ca="1" si="21"/>
        <v>379</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1 tahun, 0 bulan, 14 hari</v>
      </c>
      <c r="O787" s="191">
        <f t="shared" ca="1" si="21"/>
        <v>379</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1 tahun, 0 bulan, 14 hari</v>
      </c>
      <c r="O788" s="191">
        <f t="shared" ca="1" si="21"/>
        <v>379</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1 tahun, 0 bulan, 14 hari</v>
      </c>
      <c r="O789" s="191">
        <f t="shared" ca="1" si="21"/>
        <v>379</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1 tahun, 0 bulan, 14 hari</v>
      </c>
      <c r="O790" s="191">
        <f t="shared" ref="O790:O852" ca="1" si="22">TODAY()-C790</f>
        <v>379</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1 tahun, 0 bulan, 13 hari</v>
      </c>
      <c r="O791" s="191">
        <f t="shared" ca="1" si="22"/>
        <v>378</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1 tahun, 0 bulan, 13 hari</v>
      </c>
      <c r="O792" s="191">
        <f t="shared" ca="1" si="22"/>
        <v>378</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1 tahun, 0 bulan, 13 hari</v>
      </c>
      <c r="O793" s="191">
        <f t="shared" ca="1" si="22"/>
        <v>378</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1 tahun, 0 bulan, 13 hari</v>
      </c>
      <c r="O794" s="191">
        <f t="shared" ca="1" si="22"/>
        <v>378</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1 tahun, 0 bulan, 13 hari</v>
      </c>
      <c r="O795" s="191">
        <f t="shared" ca="1" si="22"/>
        <v>378</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1 tahun, 0 bulan, 13 hari</v>
      </c>
      <c r="O796" s="191">
        <f t="shared" ca="1" si="22"/>
        <v>378</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1 tahun, 0 bulan, 13 hari</v>
      </c>
      <c r="O797" s="191">
        <f t="shared" ca="1" si="22"/>
        <v>378</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1 tahun, 0 bulan, 13 hari</v>
      </c>
      <c r="O798" s="191">
        <f t="shared" ca="1" si="22"/>
        <v>378</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1 tahun, 0 bulan, 10 hari</v>
      </c>
      <c r="O799" s="191">
        <f t="shared" ca="1" si="22"/>
        <v>375</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1 tahun, 0 bulan, 10 hari</v>
      </c>
      <c r="O800" s="191">
        <f t="shared" ca="1" si="22"/>
        <v>375</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1 tahun, 0 bulan, 10 hari</v>
      </c>
      <c r="O801" s="191">
        <f t="shared" ca="1" si="22"/>
        <v>375</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1 tahun, 0 bulan, 10 hari</v>
      </c>
      <c r="O802" s="191">
        <f t="shared" ca="1" si="22"/>
        <v>375</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1 tahun, 0 bulan, 10 hari</v>
      </c>
      <c r="O803" s="191">
        <f t="shared" ca="1" si="22"/>
        <v>375</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1 tahun, 0 bulan, 10 hari</v>
      </c>
      <c r="O804" s="191">
        <f t="shared" ca="1" si="22"/>
        <v>375</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1 tahun, 0 bulan, 10 hari</v>
      </c>
      <c r="O805" s="191">
        <f t="shared" ca="1" si="22"/>
        <v>375</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1 tahun, 0 bulan, 10 hari</v>
      </c>
      <c r="O806" s="191">
        <f t="shared" ca="1" si="22"/>
        <v>375</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1 tahun, 0 bulan, 9 hari</v>
      </c>
      <c r="O807" s="191">
        <f t="shared" ca="1" si="22"/>
        <v>374</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1 tahun, 0 bulan, 9 hari</v>
      </c>
      <c r="O808" s="191">
        <f t="shared" ca="1" si="22"/>
        <v>374</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1 tahun, 0 bulan, 9 hari</v>
      </c>
      <c r="O809" s="191">
        <f t="shared" ca="1" si="22"/>
        <v>374</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1 tahun, 0 bulan, 9 hari</v>
      </c>
      <c r="O810" s="191">
        <f t="shared" ca="1" si="22"/>
        <v>374</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1 tahun, 0 bulan, 9 hari</v>
      </c>
      <c r="O811" s="191">
        <f t="shared" ca="1" si="22"/>
        <v>374</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1 tahun, 0 bulan, 9 hari</v>
      </c>
      <c r="O812" s="191">
        <f t="shared" ca="1" si="22"/>
        <v>374</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1 tahun, 0 bulan, 9 hari</v>
      </c>
      <c r="O813" s="191">
        <f t="shared" ca="1" si="22"/>
        <v>374</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1 tahun, 0 bulan, 9 hari</v>
      </c>
      <c r="O814" s="191">
        <f t="shared" ca="1" si="22"/>
        <v>374</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1 tahun, 0 bulan, 8 hari</v>
      </c>
      <c r="O815" s="191">
        <f t="shared" ca="1" si="22"/>
        <v>373</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1 tahun, 0 bulan, 7 hari</v>
      </c>
      <c r="O816" s="191">
        <f t="shared" ca="1" si="22"/>
        <v>372</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1 tahun, 0 bulan, 7 hari</v>
      </c>
      <c r="O817" s="191">
        <f t="shared" ca="1" si="22"/>
        <v>372</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1 tahun, 0 bulan, 7 hari</v>
      </c>
      <c r="O818" s="191">
        <f t="shared" ca="1" si="22"/>
        <v>372</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1 tahun, 0 bulan, 7 hari</v>
      </c>
      <c r="O819" s="191">
        <f t="shared" ca="1" si="22"/>
        <v>372</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1 tahun, 0 bulan, 7 hari</v>
      </c>
      <c r="O820" s="191">
        <f t="shared" ca="1" si="22"/>
        <v>372</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1 tahun, 0 bulan, 7 hari</v>
      </c>
      <c r="O821" s="191">
        <f t="shared" ca="1" si="22"/>
        <v>372</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1 tahun, 0 bulan, 7 hari</v>
      </c>
      <c r="O822" s="191">
        <f t="shared" ca="1" si="22"/>
        <v>372</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1 tahun, 0 bulan, 7 hari</v>
      </c>
      <c r="O823" s="191">
        <f t="shared" ca="1" si="22"/>
        <v>372</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1 tahun, 0 bulan, 7 hari</v>
      </c>
      <c r="O824" s="191">
        <f t="shared" ca="1" si="22"/>
        <v>372</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1 tahun, 0 bulan, 6 hari</v>
      </c>
      <c r="O825" s="191">
        <f t="shared" ca="1" si="22"/>
        <v>371</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1 tahun, 0 bulan, 6 hari</v>
      </c>
      <c r="O826" s="191">
        <f t="shared" ca="1" si="22"/>
        <v>371</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1 tahun, 0 bulan, 6 hari</v>
      </c>
      <c r="O827" s="191">
        <f t="shared" ca="1" si="22"/>
        <v>371</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1 tahun, 0 bulan, 6 hari</v>
      </c>
      <c r="O828" s="191">
        <f t="shared" ca="1" si="22"/>
        <v>371</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1 tahun, 0 bulan, 6 hari</v>
      </c>
      <c r="O829" s="191">
        <f t="shared" ca="1" si="22"/>
        <v>371</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1 tahun, 0 bulan, 6 hari</v>
      </c>
      <c r="O830" s="191">
        <f t="shared" ca="1" si="22"/>
        <v>371</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1 tahun, 0 bulan, 6 hari</v>
      </c>
      <c r="O831" s="191">
        <f t="shared" ca="1" si="22"/>
        <v>371</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1 tahun, 0 bulan, 6 hari</v>
      </c>
      <c r="O832" s="191">
        <f t="shared" ca="1" si="22"/>
        <v>371</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1 tahun, 0 bulan, 6 hari</v>
      </c>
      <c r="O833" s="191">
        <f t="shared" ca="1" si="22"/>
        <v>371</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1 tahun, 0 bulan, 6 hari</v>
      </c>
      <c r="O834" s="191">
        <f t="shared" ca="1" si="22"/>
        <v>371</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1 tahun, 0 bulan, 4 hari</v>
      </c>
      <c r="O835" s="191">
        <f t="shared" ca="1" si="22"/>
        <v>369</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1 tahun, 0 bulan, 3 hari</v>
      </c>
      <c r="O836" s="191">
        <f t="shared" ca="1" si="22"/>
        <v>368</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1 tahun, 0 bulan, 3 hari</v>
      </c>
      <c r="O837" s="191">
        <f t="shared" ca="1" si="22"/>
        <v>368</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1 tahun, 0 bulan, 2 hari</v>
      </c>
      <c r="O838" s="191">
        <f t="shared" ca="1" si="22"/>
        <v>367</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1 tahun, 0 bulan, 2 hari</v>
      </c>
      <c r="O839" s="191">
        <f t="shared" ca="1" si="22"/>
        <v>367</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1 tahun, 0 bulan, 2 hari</v>
      </c>
      <c r="O840" s="191">
        <f t="shared" ca="1" si="22"/>
        <v>367</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1 tahun, 0 bulan, 2 hari</v>
      </c>
      <c r="O841" s="191">
        <f t="shared" ca="1" si="22"/>
        <v>367</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1 tahun, 0 bulan, 2 hari</v>
      </c>
      <c r="O842" s="191">
        <f t="shared" ca="1" si="22"/>
        <v>367</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1 tahun, 0 bulan, 2 hari</v>
      </c>
      <c r="O843" s="191">
        <f t="shared" ca="1" si="22"/>
        <v>367</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1 tahun, 0 bulan, 1 hari</v>
      </c>
      <c r="O844" s="191">
        <f t="shared" ca="1" si="22"/>
        <v>366</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1 tahun, 0 bulan, 1 hari</v>
      </c>
      <c r="O845" s="191">
        <f t="shared" ca="1" si="22"/>
        <v>366</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1 tahun, 0 bulan, 1 hari</v>
      </c>
      <c r="O846" s="191">
        <f t="shared" ca="1" si="22"/>
        <v>366</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1 tahun, 0 bulan, 1 hari</v>
      </c>
      <c r="O847" s="191">
        <f t="shared" ca="1" si="22"/>
        <v>366</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1 tahun, 0 bulan, 1 hari</v>
      </c>
      <c r="O848" s="191">
        <f t="shared" ca="1" si="22"/>
        <v>366</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1 tahun, 0 bulan, 1 hari</v>
      </c>
      <c r="O849" s="191">
        <f t="shared" ca="1" si="22"/>
        <v>366</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1 tahun, 0 bulan, 1 hari</v>
      </c>
      <c r="O850" s="191">
        <f t="shared" ca="1" si="22"/>
        <v>366</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1 tahun, 0 bulan, 1 hari</v>
      </c>
      <c r="O851" s="191">
        <f t="shared" ca="1" si="22"/>
        <v>366</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1 tahun, 0 bulan, 1 hari</v>
      </c>
      <c r="O852" s="191">
        <f t="shared" ca="1" si="22"/>
        <v>366</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1 tahun, 0 bulan, 1 hari</v>
      </c>
      <c r="O853" s="191">
        <f t="shared" ref="O853:O876" ca="1" si="23">TODAY()-C853</f>
        <v>366</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1 tahun, 0 bulan, 0 hari</v>
      </c>
      <c r="O854" s="191">
        <f t="shared" ca="1" si="23"/>
        <v>365</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1 tahun, 0 bulan, 0 hari</v>
      </c>
      <c r="O855" s="191">
        <f t="shared" ca="1" si="23"/>
        <v>365</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1 tahun, 0 bulan, 0 hari</v>
      </c>
      <c r="O856" s="191">
        <f t="shared" ca="1" si="23"/>
        <v>365</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1 tahun, 0 bulan, 0 hari</v>
      </c>
      <c r="O857" s="191">
        <f t="shared" ca="1" si="23"/>
        <v>365</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1 tahun, 0 bulan, 0 hari</v>
      </c>
      <c r="O858" s="191">
        <f t="shared" ca="1" si="23"/>
        <v>365</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1 tahun, 0 bulan, 0 hari</v>
      </c>
      <c r="O859" s="191">
        <f t="shared" ca="1" si="23"/>
        <v>365</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1 tahun, 0 bulan, 0 hari</v>
      </c>
      <c r="O860" s="191">
        <f t="shared" ca="1" si="23"/>
        <v>365</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1 tahun, 0 bulan, 0 hari</v>
      </c>
      <c r="O861" s="191">
        <f t="shared" ca="1" si="23"/>
        <v>365</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11 bulan, 29 hari</v>
      </c>
      <c r="O862" s="191">
        <f t="shared" ca="1" si="23"/>
        <v>364</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11 bulan, 29 hari</v>
      </c>
      <c r="O863" s="191">
        <f t="shared" ca="1" si="23"/>
        <v>364</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11 bulan, 26 hari</v>
      </c>
      <c r="O864" s="191">
        <f t="shared" ca="1" si="23"/>
        <v>361</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11 bulan, 26 hari</v>
      </c>
      <c r="O865" s="191">
        <f t="shared" ca="1" si="23"/>
        <v>361</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11 bulan, 26 hari</v>
      </c>
      <c r="O866" s="191">
        <f t="shared" ca="1" si="23"/>
        <v>361</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11 bulan, 26 hari</v>
      </c>
      <c r="O867" s="191">
        <f t="shared" ca="1" si="23"/>
        <v>361</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11 bulan, 26 hari</v>
      </c>
      <c r="O868" s="191">
        <f t="shared" ca="1" si="23"/>
        <v>361</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11 bulan, 26 hari</v>
      </c>
      <c r="O869" s="191">
        <f t="shared" ca="1" si="23"/>
        <v>361</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11 bulan, 26 hari</v>
      </c>
      <c r="O870" s="191">
        <f t="shared" ca="1" si="23"/>
        <v>361</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11 bulan, 26 hari</v>
      </c>
      <c r="O871" s="191">
        <f t="shared" ca="1" si="23"/>
        <v>361</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11 bulan, 25 hari</v>
      </c>
      <c r="O872" s="191">
        <f t="shared" ca="1" si="23"/>
        <v>360</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11 bulan, 25 hari</v>
      </c>
      <c r="O873" s="191">
        <f t="shared" ca="1" si="23"/>
        <v>360</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11 bulan, 25 hari</v>
      </c>
      <c r="O874" s="191">
        <f t="shared" ca="1" si="23"/>
        <v>360</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11 bulan, 25 hari</v>
      </c>
      <c r="O875" s="191">
        <f t="shared" ca="1" si="23"/>
        <v>360</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11 bulan, 25 hari</v>
      </c>
      <c r="O876" s="191">
        <f t="shared" ca="1" si="23"/>
        <v>360</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11 bulan, 24 hari</v>
      </c>
      <c r="O877" s="191">
        <f t="shared" ref="O877:O940" ca="1" si="24">TODAY()-C877</f>
        <v>359</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11 bulan, 24 hari</v>
      </c>
      <c r="O878" s="191">
        <f t="shared" ca="1" si="24"/>
        <v>359</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11 bulan, 24 hari</v>
      </c>
      <c r="O879" s="191">
        <f t="shared" ca="1" si="24"/>
        <v>359</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11 bulan, 24 hari</v>
      </c>
      <c r="O880" s="191">
        <f t="shared" ca="1" si="24"/>
        <v>359</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11 bulan, 23 hari</v>
      </c>
      <c r="O881" s="191">
        <f t="shared" ca="1" si="24"/>
        <v>358</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11 bulan, 23 hari</v>
      </c>
      <c r="O882" s="191">
        <f t="shared" ca="1" si="24"/>
        <v>358</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11 bulan, 23 hari</v>
      </c>
      <c r="O883" s="191">
        <f t="shared" ca="1" si="24"/>
        <v>358</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11 bulan, 23 hari</v>
      </c>
      <c r="O884" s="191">
        <f t="shared" ca="1" si="24"/>
        <v>358</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11 bulan, 22 hari</v>
      </c>
      <c r="O885" s="191">
        <f t="shared" ca="1" si="24"/>
        <v>357</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11 bulan, 22 hari</v>
      </c>
      <c r="O886" s="191">
        <f t="shared" ca="1" si="24"/>
        <v>357</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11 bulan, 22 hari</v>
      </c>
      <c r="O887" s="191">
        <f t="shared" ca="1" si="24"/>
        <v>357</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11 bulan, 22 hari</v>
      </c>
      <c r="O888" s="191">
        <f t="shared" ca="1" si="24"/>
        <v>357</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11 bulan, 22 hari</v>
      </c>
      <c r="O889" s="191">
        <f t="shared" ca="1" si="24"/>
        <v>357</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11 bulan, 22 hari</v>
      </c>
      <c r="O890" s="191">
        <f t="shared" ca="1" si="24"/>
        <v>357</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11 bulan, 19 hari</v>
      </c>
      <c r="O891" s="191">
        <f t="shared" ca="1" si="24"/>
        <v>354</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11 bulan, 19 hari</v>
      </c>
      <c r="O892" s="191">
        <f t="shared" ca="1" si="24"/>
        <v>354</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11 bulan, 19 hari</v>
      </c>
      <c r="O893" s="191">
        <f t="shared" ca="1" si="24"/>
        <v>354</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11 bulan, 19 hari</v>
      </c>
      <c r="O894" s="191">
        <f t="shared" ca="1" si="24"/>
        <v>354</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11 bulan, 19 hari</v>
      </c>
      <c r="O895" s="191">
        <f t="shared" ca="1" si="24"/>
        <v>354</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11 bulan, 19 hari</v>
      </c>
      <c r="O896" s="191">
        <f t="shared" ca="1" si="24"/>
        <v>354</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11 bulan, 19 hari</v>
      </c>
      <c r="O897" s="191">
        <f t="shared" ca="1" si="24"/>
        <v>354</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11 bulan, 19 hari</v>
      </c>
      <c r="O898" s="191">
        <f t="shared" ca="1" si="24"/>
        <v>354</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11 bulan, 19 hari</v>
      </c>
      <c r="O899" s="191">
        <f t="shared" ca="1" si="24"/>
        <v>354</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11 bulan, 19 hari</v>
      </c>
      <c r="O900" s="191">
        <f t="shared" ca="1" si="24"/>
        <v>354</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11 bulan, 18 hari</v>
      </c>
      <c r="O901" s="191">
        <f t="shared" ca="1" si="24"/>
        <v>353</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11 bulan, 18 hari</v>
      </c>
      <c r="O902" s="191">
        <f t="shared" ca="1" si="24"/>
        <v>353</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11 bulan, 18 hari</v>
      </c>
      <c r="O903" s="191">
        <f t="shared" ca="1" si="24"/>
        <v>353</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11 bulan, 18 hari</v>
      </c>
      <c r="O904" s="191">
        <f t="shared" ca="1" si="24"/>
        <v>353</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11 bulan, 18 hari</v>
      </c>
      <c r="O905" s="191">
        <f t="shared" ca="1" si="24"/>
        <v>353</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11 bulan, 18 hari</v>
      </c>
      <c r="O906" s="191">
        <f t="shared" ca="1" si="24"/>
        <v>353</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11 bulan, 18 hari</v>
      </c>
      <c r="O907" s="191">
        <f t="shared" ca="1" si="24"/>
        <v>353</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11 bulan, 18 hari</v>
      </c>
      <c r="O908" s="191">
        <f t="shared" ca="1" si="24"/>
        <v>353</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11 bulan, 18 hari</v>
      </c>
      <c r="O909" s="191">
        <f t="shared" ca="1" si="24"/>
        <v>353</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11 bulan, 17 hari</v>
      </c>
      <c r="O910" s="191">
        <f t="shared" ca="1" si="24"/>
        <v>352</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11 bulan, 17 hari</v>
      </c>
      <c r="O911" s="191">
        <f t="shared" ca="1" si="24"/>
        <v>352</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11 bulan, 17 hari</v>
      </c>
      <c r="O912" s="191">
        <f t="shared" ca="1" si="24"/>
        <v>352</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11 bulan, 17 hari</v>
      </c>
      <c r="O913" s="191">
        <f t="shared" ca="1" si="24"/>
        <v>352</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11 bulan, 17 hari</v>
      </c>
      <c r="O914" s="191">
        <f t="shared" ca="1" si="24"/>
        <v>352</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11 bulan, 16 hari</v>
      </c>
      <c r="O915" s="191">
        <f t="shared" ca="1" si="24"/>
        <v>351</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11 bulan, 16 hari</v>
      </c>
      <c r="O916" s="191">
        <f t="shared" ca="1" si="24"/>
        <v>351</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11 bulan, 16 hari</v>
      </c>
      <c r="O917" s="191">
        <f t="shared" ca="1" si="24"/>
        <v>351</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11 bulan, 15 hari</v>
      </c>
      <c r="O918" s="191">
        <f t="shared" ca="1" si="24"/>
        <v>350</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11 bulan, 15 hari</v>
      </c>
      <c r="O919" s="191">
        <f t="shared" ca="1" si="24"/>
        <v>350</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11 bulan, 15 hari</v>
      </c>
      <c r="O920" s="191">
        <f t="shared" ca="1" si="24"/>
        <v>350</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11 bulan, 15 hari</v>
      </c>
      <c r="O921" s="191">
        <f t="shared" ca="1" si="24"/>
        <v>350</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11 bulan, 15 hari</v>
      </c>
      <c r="O922" s="191">
        <f t="shared" ca="1" si="24"/>
        <v>350</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11 bulan, 15 hari</v>
      </c>
      <c r="O923" s="191">
        <f t="shared" ca="1" si="24"/>
        <v>350</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11 bulan, 15 hari</v>
      </c>
      <c r="O924" s="191">
        <f t="shared" ca="1" si="24"/>
        <v>350</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11 bulan, 14 hari</v>
      </c>
      <c r="O925" s="191">
        <f t="shared" ca="1" si="24"/>
        <v>349</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11 bulan, 14 hari</v>
      </c>
      <c r="O926" s="191">
        <f t="shared" ca="1" si="24"/>
        <v>349</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11 bulan, 14 hari</v>
      </c>
      <c r="O927" s="191">
        <f t="shared" ca="1" si="24"/>
        <v>349</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11 bulan, 12 hari</v>
      </c>
      <c r="O928" s="191">
        <f t="shared" ca="1" si="24"/>
        <v>347</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11 bulan, 12 hari</v>
      </c>
      <c r="O929" s="191">
        <f t="shared" ca="1" si="24"/>
        <v>347</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11 bulan, 12 hari</v>
      </c>
      <c r="O930" s="191">
        <f t="shared" ca="1" si="24"/>
        <v>347</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11 bulan, 12 hari</v>
      </c>
      <c r="O931" s="191">
        <f t="shared" ca="1" si="24"/>
        <v>347</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11 bulan, 12 hari</v>
      </c>
      <c r="O932" s="191">
        <f t="shared" ca="1" si="24"/>
        <v>347</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11 bulan, 11 hari</v>
      </c>
      <c r="O933" s="191">
        <f t="shared" ca="1" si="24"/>
        <v>346</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11 bulan, 11 hari</v>
      </c>
      <c r="O934" s="191">
        <f t="shared" ca="1" si="24"/>
        <v>346</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11 bulan, 11 hari</v>
      </c>
      <c r="O935" s="191">
        <f t="shared" ca="1" si="24"/>
        <v>346</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11 bulan, 11 hari</v>
      </c>
      <c r="O936" s="191">
        <f t="shared" ca="1" si="24"/>
        <v>346</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11 bulan, 11 hari</v>
      </c>
      <c r="O937" s="191">
        <f t="shared" ca="1" si="24"/>
        <v>346</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11 bulan, 11 hari</v>
      </c>
      <c r="O938" s="191">
        <f t="shared" ca="1" si="24"/>
        <v>346</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11 bulan, 11 hari</v>
      </c>
      <c r="O939" s="191">
        <f t="shared" ca="1" si="24"/>
        <v>346</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11 bulan, 10 hari</v>
      </c>
      <c r="O940" s="191">
        <f t="shared" ca="1" si="24"/>
        <v>345</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11 bulan, 10 hari</v>
      </c>
      <c r="O941" s="191">
        <f t="shared" ref="O941:O963" ca="1" si="25">TODAY()-C941</f>
        <v>345</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11 bulan, 10 hari</v>
      </c>
      <c r="O942" s="191">
        <f t="shared" ca="1" si="25"/>
        <v>345</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11 bulan, 10 hari</v>
      </c>
      <c r="O943" s="191">
        <f t="shared" ca="1" si="25"/>
        <v>345</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11 bulan, 10 hari</v>
      </c>
      <c r="O944" s="191">
        <f t="shared" ca="1" si="25"/>
        <v>345</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11 bulan, 10 hari</v>
      </c>
      <c r="O945" s="191">
        <f t="shared" ca="1" si="25"/>
        <v>345</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11 bulan, 10 hari</v>
      </c>
      <c r="O946" s="191">
        <f t="shared" ca="1" si="25"/>
        <v>345</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11 bulan, 10 hari</v>
      </c>
      <c r="O947" s="191">
        <f t="shared" ca="1" si="25"/>
        <v>345</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11 bulan, 10 hari</v>
      </c>
      <c r="O948" s="191">
        <f t="shared" ca="1" si="25"/>
        <v>345</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11 bulan, 9 hari</v>
      </c>
      <c r="O949" s="191">
        <f t="shared" ca="1" si="25"/>
        <v>344</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11 bulan, 9 hari</v>
      </c>
      <c r="O950" s="191">
        <f t="shared" ca="1" si="25"/>
        <v>344</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11 bulan, 9 hari</v>
      </c>
      <c r="O951" s="191">
        <f t="shared" ca="1" si="25"/>
        <v>344</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11 bulan, 9 hari</v>
      </c>
      <c r="O952" s="191">
        <f t="shared" ca="1" si="25"/>
        <v>344</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11 bulan, 9 hari</v>
      </c>
      <c r="O953" s="191">
        <f t="shared" ca="1" si="25"/>
        <v>344</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11 bulan, 9 hari</v>
      </c>
      <c r="O954" s="191">
        <f t="shared" ca="1" si="25"/>
        <v>344</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11 bulan, 9 hari</v>
      </c>
      <c r="O955" s="191">
        <f t="shared" ca="1" si="25"/>
        <v>344</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11 bulan, 9 hari</v>
      </c>
      <c r="O956" s="191">
        <f t="shared" ca="1" si="25"/>
        <v>344</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11 bulan, 9 hari</v>
      </c>
      <c r="O957" s="191">
        <f t="shared" ca="1" si="25"/>
        <v>344</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11 bulan, 8 hari</v>
      </c>
      <c r="O958" s="191">
        <f t="shared" ca="1" si="25"/>
        <v>343</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11 bulan, 8 hari</v>
      </c>
      <c r="O959" s="191">
        <f t="shared" ca="1" si="25"/>
        <v>343</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11 bulan, 8 hari</v>
      </c>
      <c r="O960" s="191">
        <f t="shared" ca="1" si="25"/>
        <v>343</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11 bulan, 8 hari</v>
      </c>
      <c r="O961" s="191">
        <f t="shared" ca="1" si="25"/>
        <v>343</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11 bulan, 8 hari</v>
      </c>
      <c r="O962" s="191">
        <f t="shared" ca="1" si="25"/>
        <v>343</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11 bulan, 8 hari</v>
      </c>
      <c r="O963" s="191">
        <f t="shared" ca="1" si="25"/>
        <v>343</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11 bulan, 8 hari</v>
      </c>
      <c r="O964" s="191">
        <f t="shared" ref="O964:O989" ca="1" si="26">TODAY()-C964</f>
        <v>343</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11 bulan, 8 hari</v>
      </c>
      <c r="O965" s="191">
        <f t="shared" ca="1" si="26"/>
        <v>343</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11 bulan, 8 hari</v>
      </c>
      <c r="O966" s="191">
        <f t="shared" ca="1" si="26"/>
        <v>343</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11 bulan, 6 hari</v>
      </c>
      <c r="O967" s="191">
        <f t="shared" ca="1" si="26"/>
        <v>340</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11 bulan, 5 hari</v>
      </c>
      <c r="O968" s="191">
        <f t="shared" ca="1" si="26"/>
        <v>339</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11 bulan, 5 hari</v>
      </c>
      <c r="O969" s="191">
        <f t="shared" ca="1" si="26"/>
        <v>339</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11 bulan, 5 hari</v>
      </c>
      <c r="O970" s="191">
        <f t="shared" ca="1" si="26"/>
        <v>339</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11 bulan, 4 hari</v>
      </c>
      <c r="O971" s="191">
        <f t="shared" ca="1" si="26"/>
        <v>338</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11 bulan, 4 hari</v>
      </c>
      <c r="O972" s="191">
        <f t="shared" ca="1" si="26"/>
        <v>338</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11 bulan, 4 hari</v>
      </c>
      <c r="O973" s="191">
        <f t="shared" ca="1" si="26"/>
        <v>338</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11 bulan, 4 hari</v>
      </c>
      <c r="O974" s="191">
        <f t="shared" ca="1" si="26"/>
        <v>338</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11 bulan, 4 hari</v>
      </c>
      <c r="O975" s="191">
        <f t="shared" ca="1" si="26"/>
        <v>338</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11 bulan, 3 hari</v>
      </c>
      <c r="O976" s="191">
        <f t="shared" ca="1" si="26"/>
        <v>337</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11 bulan, 3 hari</v>
      </c>
      <c r="O977" s="191">
        <f t="shared" ca="1" si="26"/>
        <v>337</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11 bulan, 3 hari</v>
      </c>
      <c r="O978" s="191">
        <f t="shared" ca="1" si="26"/>
        <v>337</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11 bulan, 3 hari</v>
      </c>
      <c r="O979" s="191">
        <f t="shared" ca="1" si="26"/>
        <v>337</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11 bulan, 2 hari</v>
      </c>
      <c r="O980" s="191">
        <f t="shared" ca="1" si="26"/>
        <v>336</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11 bulan, 2 hari</v>
      </c>
      <c r="O981" s="191">
        <f t="shared" ca="1" si="26"/>
        <v>336</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10 bulan, 29 hari</v>
      </c>
      <c r="O982" s="191">
        <f t="shared" ca="1" si="26"/>
        <v>333</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10 bulan, 29 hari</v>
      </c>
      <c r="O983" s="191">
        <f t="shared" ca="1" si="26"/>
        <v>333</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10 bulan, 29 hari</v>
      </c>
      <c r="O984" s="191">
        <f t="shared" ca="1" si="26"/>
        <v>333</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10 bulan, 29 hari</v>
      </c>
      <c r="O985" s="191">
        <f t="shared" ca="1" si="26"/>
        <v>333</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10 bulan, 29 hari</v>
      </c>
      <c r="O986" s="191">
        <f t="shared" ca="1" si="26"/>
        <v>333</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10 bulan, 29 hari</v>
      </c>
      <c r="O987" s="191">
        <f t="shared" ca="1" si="26"/>
        <v>333</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10 bulan, 29 hari</v>
      </c>
      <c r="O988" s="191">
        <f t="shared" ca="1" si="26"/>
        <v>333</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10 bulan, 28 hari</v>
      </c>
      <c r="O989" s="191">
        <f t="shared" ca="1" si="26"/>
        <v>332</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10 bulan, 28 hari</v>
      </c>
      <c r="O990" s="191">
        <f t="shared" ref="O990:O1003" ca="1" si="27">TODAY()-C990</f>
        <v>332</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10 bulan, 28 hari</v>
      </c>
      <c r="O991" s="191">
        <f t="shared" ca="1" si="27"/>
        <v>332</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10 bulan, 27 hari</v>
      </c>
      <c r="O992" s="191">
        <f t="shared" ca="1" si="27"/>
        <v>331</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10 bulan, 27 hari</v>
      </c>
      <c r="O993" s="191">
        <f t="shared" ca="1" si="27"/>
        <v>331</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10 bulan, 27 hari</v>
      </c>
      <c r="O994" s="191">
        <f t="shared" ca="1" si="27"/>
        <v>331</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10 bulan, 27 hari</v>
      </c>
      <c r="O995" s="191">
        <f t="shared" ca="1" si="27"/>
        <v>331</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10 bulan, 27 hari</v>
      </c>
      <c r="O996" s="191">
        <f t="shared" ca="1" si="27"/>
        <v>331</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10 bulan, 27 hari</v>
      </c>
      <c r="O997" s="191">
        <f t="shared" ca="1" si="27"/>
        <v>331</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10 bulan, 27 hari</v>
      </c>
      <c r="O998" s="191">
        <f t="shared" ca="1" si="27"/>
        <v>331</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10 bulan, 26 hari</v>
      </c>
      <c r="O999" s="191">
        <f t="shared" ca="1" si="27"/>
        <v>330</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10 bulan, 26 hari</v>
      </c>
      <c r="O1000" s="191">
        <f t="shared" ca="1" si="27"/>
        <v>330</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10 bulan, 26 hari</v>
      </c>
      <c r="O1001" s="191">
        <f t="shared" ca="1" si="27"/>
        <v>330</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10 bulan, 26 hari</v>
      </c>
      <c r="O1002" s="191">
        <f t="shared" ca="1" si="27"/>
        <v>330</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10 bulan, 25 hari</v>
      </c>
      <c r="O1003" s="191">
        <f t="shared" ca="1" si="27"/>
        <v>329</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10 bulan, 22 hari</v>
      </c>
      <c r="O1004" s="191">
        <f t="shared" ref="O1004:O1067" ca="1" si="28">TODAY()-C1004</f>
        <v>326</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10 bulan, 22 hari</v>
      </c>
      <c r="O1005" s="191">
        <f t="shared" ca="1" si="28"/>
        <v>326</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10 bulan, 22 hari</v>
      </c>
      <c r="O1006" s="191">
        <f t="shared" ca="1" si="28"/>
        <v>326</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10 bulan, 22 hari</v>
      </c>
      <c r="O1007" s="191">
        <f t="shared" ca="1" si="28"/>
        <v>326</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10 bulan, 22 hari</v>
      </c>
      <c r="O1008" s="191">
        <f t="shared" ca="1" si="28"/>
        <v>326</v>
      </c>
      <c r="P1008" s="152"/>
      <c r="Q1008" s="152"/>
    </row>
    <row r="1009" spans="1:17" ht="20.399999999999999" x14ac:dyDescent="0.7">
      <c r="A1009" s="166">
        <v>1010</v>
      </c>
      <c r="B1009" s="218" t="s">
        <v>11636</v>
      </c>
      <c r="C1009" s="219">
        <v>45979</v>
      </c>
      <c r="D1009" s="220"/>
      <c r="E1009" s="221" t="s">
        <v>9580</v>
      </c>
      <c r="F1009" s="222"/>
      <c r="G1009" s="223"/>
      <c r="H1009" s="223"/>
      <c r="I1009" s="224"/>
      <c r="J1009" s="225"/>
      <c r="K1009" s="226"/>
      <c r="L1009" s="226"/>
      <c r="M1009" s="226"/>
      <c r="N1009" s="190" t="str">
        <f ca="1">DATEDIF(C1009,'Outgoing 2023'!$L$2,"Y")&amp;" tahun, "&amp;DATEDIF(C1009,'Outgoing 2023'!$L$2,"YM")&amp;" bulan, "&amp;DATEDIF(C1009,'Outgoing 2023'!$L$2,"MD")&amp;" hari"</f>
        <v>0 tahun, 10 bulan, 21 hari</v>
      </c>
      <c r="O1009" s="191">
        <f t="shared" ca="1" si="28"/>
        <v>325</v>
      </c>
      <c r="P1009" s="152"/>
      <c r="Q1009" s="152"/>
    </row>
    <row r="1010" spans="1:17" ht="20.399999999999999" x14ac:dyDescent="0.7">
      <c r="A1010" s="166">
        <v>1011</v>
      </c>
      <c r="B1010" s="218" t="s">
        <v>11636</v>
      </c>
      <c r="C1010" s="219">
        <v>45979</v>
      </c>
      <c r="D1010" s="220"/>
      <c r="E1010" s="221" t="s">
        <v>9580</v>
      </c>
      <c r="F1010" s="222"/>
      <c r="G1010" s="223"/>
      <c r="H1010" s="223"/>
      <c r="I1010" s="224"/>
      <c r="J1010" s="225"/>
      <c r="K1010" s="226"/>
      <c r="L1010" s="226"/>
      <c r="M1010" s="226"/>
      <c r="N1010" s="190" t="str">
        <f ca="1">DATEDIF(C1010,'Outgoing 2023'!$L$2,"Y")&amp;" tahun, "&amp;DATEDIF(C1010,'Outgoing 2023'!$L$2,"YM")&amp;" bulan, "&amp;DATEDIF(C1010,'Outgoing 2023'!$L$2,"MD")&amp;" hari"</f>
        <v>0 tahun, 10 bulan, 21 hari</v>
      </c>
      <c r="O1010" s="191">
        <f t="shared" ca="1" si="28"/>
        <v>325</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10 bulan, 21 hari</v>
      </c>
      <c r="O1011" s="191">
        <f t="shared" ca="1" si="28"/>
        <v>325</v>
      </c>
      <c r="P1011" s="152"/>
      <c r="Q1011" s="152"/>
    </row>
    <row r="1012" spans="1:17" ht="20.399999999999999" x14ac:dyDescent="0.7">
      <c r="A1012" s="166">
        <v>1013</v>
      </c>
      <c r="B1012" s="218" t="s">
        <v>11636</v>
      </c>
      <c r="C1012" s="219">
        <v>45979</v>
      </c>
      <c r="D1012" s="220"/>
      <c r="E1012" s="221" t="s">
        <v>9580</v>
      </c>
      <c r="F1012" s="222"/>
      <c r="G1012" s="223"/>
      <c r="H1012" s="223"/>
      <c r="I1012" s="224"/>
      <c r="J1012" s="225"/>
      <c r="K1012" s="226"/>
      <c r="L1012" s="226"/>
      <c r="M1012" s="226"/>
      <c r="N1012" s="190" t="str">
        <f ca="1">DATEDIF(C1012,'Outgoing 2023'!$L$2,"Y")&amp;" tahun, "&amp;DATEDIF(C1012,'Outgoing 2023'!$L$2,"YM")&amp;" bulan, "&amp;DATEDIF(C1012,'Outgoing 2023'!$L$2,"MD")&amp;" hari"</f>
        <v>0 tahun, 10 bulan, 21 hari</v>
      </c>
      <c r="O1012" s="191">
        <f t="shared" ca="1" si="28"/>
        <v>325</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10 bulan, 21 hari</v>
      </c>
      <c r="O1013" s="191">
        <f t="shared" ca="1" si="28"/>
        <v>325</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10 bulan, 21 hari</v>
      </c>
      <c r="O1014" s="191">
        <f t="shared" ca="1" si="28"/>
        <v>325</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10 bulan, 21 hari</v>
      </c>
      <c r="O1015" s="191">
        <f t="shared" ca="1" si="28"/>
        <v>325</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10 bulan, 21 hari</v>
      </c>
      <c r="O1016" s="191">
        <f t="shared" ca="1" si="28"/>
        <v>325</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10 bulan, 21 hari</v>
      </c>
      <c r="O1017" s="191">
        <f t="shared" ca="1" si="28"/>
        <v>325</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10 bulan, 20 hari</v>
      </c>
      <c r="O1018" s="191">
        <f t="shared" ca="1" si="28"/>
        <v>324</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10 bulan, 20 hari</v>
      </c>
      <c r="O1019" s="191">
        <f t="shared" ca="1" si="28"/>
        <v>324</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10 bulan, 20 hari</v>
      </c>
      <c r="O1020" s="191">
        <f t="shared" ca="1" si="28"/>
        <v>324</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10 bulan, 20 hari</v>
      </c>
      <c r="O1021" s="191">
        <f t="shared" ca="1" si="28"/>
        <v>324</v>
      </c>
      <c r="P1021" s="152"/>
      <c r="Q1021" s="152"/>
    </row>
    <row r="1022" spans="1:17" ht="20.399999999999999" x14ac:dyDescent="0.7">
      <c r="A1022" s="166">
        <v>1023</v>
      </c>
      <c r="B1022" s="218" t="s">
        <v>11646</v>
      </c>
      <c r="C1022" s="219">
        <v>45980</v>
      </c>
      <c r="D1022" s="220"/>
      <c r="E1022" s="221" t="s">
        <v>7029</v>
      </c>
      <c r="F1022" s="222"/>
      <c r="G1022" s="223"/>
      <c r="H1022" s="223"/>
      <c r="I1022" s="224"/>
      <c r="J1022" s="225"/>
      <c r="K1022" s="226"/>
      <c r="L1022" s="226"/>
      <c r="M1022" s="226"/>
      <c r="N1022" s="190" t="str">
        <f ca="1">DATEDIF(C1022,'Outgoing 2023'!$L$2,"Y")&amp;" tahun, "&amp;DATEDIF(C1022,'Outgoing 2023'!$L$2,"YM")&amp;" bulan, "&amp;DATEDIF(C1022,'Outgoing 2023'!$L$2,"MD")&amp;" hari"</f>
        <v>0 tahun, 10 bulan, 20 hari</v>
      </c>
      <c r="O1022" s="191">
        <f t="shared" ca="1" si="28"/>
        <v>324</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10 bulan, 19 hari</v>
      </c>
      <c r="O1023" s="191">
        <f t="shared" ca="1" si="28"/>
        <v>323</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10 bulan, 19 hari</v>
      </c>
      <c r="O1024" s="191">
        <f t="shared" ca="1" si="28"/>
        <v>323</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10 bulan, 19 hari</v>
      </c>
      <c r="O1025" s="191">
        <f t="shared" ca="1" si="28"/>
        <v>323</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10 bulan, 19 hari</v>
      </c>
      <c r="O1026" s="191">
        <f t="shared" ca="1" si="28"/>
        <v>323</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10 bulan, 19 hari</v>
      </c>
      <c r="O1027" s="191">
        <f t="shared" ca="1" si="28"/>
        <v>323</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10 bulan, 19 hari</v>
      </c>
      <c r="O1028" s="191">
        <f t="shared" ca="1" si="28"/>
        <v>323</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10 bulan, 19 hari</v>
      </c>
      <c r="O1029" s="191">
        <f t="shared" ca="1" si="28"/>
        <v>323</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10 bulan, 15 hari</v>
      </c>
      <c r="O1030" s="191">
        <f t="shared" ca="1" si="28"/>
        <v>319</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10 bulan, 15 hari</v>
      </c>
      <c r="O1031" s="191">
        <f t="shared" ca="1" si="28"/>
        <v>319</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10 bulan, 14 hari</v>
      </c>
      <c r="O1032" s="191">
        <f t="shared" ca="1" si="28"/>
        <v>318</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10 bulan, 14 hari</v>
      </c>
      <c r="O1033" s="191">
        <f t="shared" ca="1" si="28"/>
        <v>318</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10 bulan, 13 hari</v>
      </c>
      <c r="O1034" s="191">
        <f t="shared" ca="1" si="28"/>
        <v>317</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10 bulan, 13 hari</v>
      </c>
      <c r="O1035" s="191">
        <f t="shared" ca="1" si="28"/>
        <v>317</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10 bulan, 13 hari</v>
      </c>
      <c r="O1036" s="191">
        <f t="shared" ca="1" si="28"/>
        <v>317</v>
      </c>
      <c r="P1036" s="152"/>
      <c r="Q1036" s="152"/>
    </row>
    <row r="1037" spans="1:17" ht="20.399999999999999" x14ac:dyDescent="0.7">
      <c r="A1037" s="166">
        <v>1038</v>
      </c>
      <c r="B1037" s="218" t="s">
        <v>11661</v>
      </c>
      <c r="C1037" s="219">
        <v>45988</v>
      </c>
      <c r="D1037" s="220"/>
      <c r="E1037" s="221" t="s">
        <v>7029</v>
      </c>
      <c r="F1037" s="222"/>
      <c r="G1037" s="223"/>
      <c r="H1037" s="223"/>
      <c r="I1037" s="224"/>
      <c r="J1037" s="225"/>
      <c r="K1037" s="226"/>
      <c r="L1037" s="226"/>
      <c r="M1037" s="226"/>
      <c r="N1037" s="190" t="str">
        <f ca="1">DATEDIF(C1037,'Outgoing 2023'!$L$2,"Y")&amp;" tahun, "&amp;DATEDIF(C1037,'Outgoing 2023'!$L$2,"YM")&amp;" bulan, "&amp;DATEDIF(C1037,'Outgoing 2023'!$L$2,"MD")&amp;" hari"</f>
        <v>0 tahun, 10 bulan, 12 hari</v>
      </c>
      <c r="O1037" s="191">
        <f t="shared" ca="1" si="28"/>
        <v>316</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10 bulan, 12 hari</v>
      </c>
      <c r="O1038" s="191">
        <f t="shared" ca="1" si="28"/>
        <v>316</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10 bulan, 12 hari</v>
      </c>
      <c r="O1039" s="191">
        <f t="shared" ca="1" si="28"/>
        <v>316</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10 bulan, 12 hari</v>
      </c>
      <c r="O1040" s="191">
        <f t="shared" ca="1" si="28"/>
        <v>316</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10 bulan, 12 hari</v>
      </c>
      <c r="O1041" s="191">
        <f t="shared" ca="1" si="28"/>
        <v>316</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10 bulan, 11 hari</v>
      </c>
      <c r="O1042" s="191">
        <f t="shared" ca="1" si="28"/>
        <v>315</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10 bulan, 11 hari</v>
      </c>
      <c r="O1043" s="191">
        <f t="shared" ca="1" si="28"/>
        <v>315</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10 bulan, 11 hari</v>
      </c>
      <c r="O1044" s="191">
        <f t="shared" ca="1" si="28"/>
        <v>315</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10 bulan, 11 hari</v>
      </c>
      <c r="O1045" s="191">
        <f t="shared" ca="1" si="28"/>
        <v>315</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10 bulan, 11 hari</v>
      </c>
      <c r="O1046" s="191">
        <f t="shared" ca="1" si="28"/>
        <v>315</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10 bulan, 11 hari</v>
      </c>
      <c r="O1047" s="191">
        <f t="shared" ca="1" si="28"/>
        <v>315</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10 bulan, 11 hari</v>
      </c>
      <c r="O1048" s="191">
        <f t="shared" ca="1" si="28"/>
        <v>315</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10 bulan, 11 hari</v>
      </c>
      <c r="O1049" s="191">
        <f t="shared" ca="1" si="28"/>
        <v>315</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10 bulan, 11 hari</v>
      </c>
      <c r="O1050" s="191">
        <f t="shared" ca="1" si="28"/>
        <v>315</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10 bulan, 10 hari</v>
      </c>
      <c r="O1051" s="191">
        <f t="shared" ca="1" si="28"/>
        <v>314</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10 bulan, 8 hari</v>
      </c>
      <c r="O1052" s="191">
        <f t="shared" ca="1" si="28"/>
        <v>312</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10 bulan, 8 hari</v>
      </c>
      <c r="O1053" s="191">
        <f t="shared" ca="1" si="28"/>
        <v>312</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10 bulan, 8 hari</v>
      </c>
      <c r="O1054" s="191">
        <f t="shared" ca="1" si="28"/>
        <v>312</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10 bulan, 8 hari</v>
      </c>
      <c r="O1055" s="191">
        <f t="shared" ca="1" si="28"/>
        <v>312</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10 bulan, 7 hari</v>
      </c>
      <c r="O1056" s="191">
        <f t="shared" ca="1" si="28"/>
        <v>311</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10 bulan, 7 hari</v>
      </c>
      <c r="O1057" s="191">
        <f t="shared" ca="1" si="28"/>
        <v>311</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10 bulan, 7 hari</v>
      </c>
      <c r="O1058" s="191">
        <f t="shared" ca="1" si="28"/>
        <v>311</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10 bulan, 6 hari</v>
      </c>
      <c r="O1059" s="191">
        <f t="shared" ca="1" si="28"/>
        <v>310</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10 bulan, 6 hari</v>
      </c>
      <c r="O1060" s="191">
        <f t="shared" ca="1" si="28"/>
        <v>310</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10 bulan, 6 hari</v>
      </c>
      <c r="O1061" s="191">
        <f t="shared" ca="1" si="28"/>
        <v>310</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10 bulan, 5 hari</v>
      </c>
      <c r="O1062" s="191">
        <f t="shared" ca="1" si="28"/>
        <v>309</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10 bulan, 5 hari</v>
      </c>
      <c r="O1063" s="191">
        <f t="shared" ca="1" si="28"/>
        <v>309</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10 bulan, 5 hari</v>
      </c>
      <c r="O1064" s="191">
        <f t="shared" ca="1" si="28"/>
        <v>309</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10 bulan, 5 hari</v>
      </c>
      <c r="O1065" s="191">
        <f t="shared" ca="1" si="28"/>
        <v>309</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10 bulan, 5 hari</v>
      </c>
      <c r="O1066" s="191">
        <f t="shared" ca="1" si="28"/>
        <v>309</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10 bulan, 4 hari</v>
      </c>
      <c r="O1067" s="191">
        <f t="shared" ca="1" si="28"/>
        <v>308</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10 bulan, 4 hari</v>
      </c>
      <c r="O1068" s="191">
        <f t="shared" ref="O1068:O1131" ca="1" si="29">TODAY()-C1068</f>
        <v>308</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10 bulan, 4 hari</v>
      </c>
      <c r="O1069" s="191">
        <f t="shared" ca="1" si="29"/>
        <v>308</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10 bulan, 4 hari</v>
      </c>
      <c r="O1070" s="191">
        <f t="shared" ca="1" si="29"/>
        <v>308</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10 bulan, 4 hari</v>
      </c>
      <c r="O1071" s="191">
        <f t="shared" ca="1" si="29"/>
        <v>308</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10 bulan, 4 hari</v>
      </c>
      <c r="O1072" s="191">
        <f t="shared" ca="1" si="29"/>
        <v>308</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10 bulan, 4 hari</v>
      </c>
      <c r="O1073" s="191">
        <f t="shared" ca="1" si="29"/>
        <v>308</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10 bulan, 4 hari</v>
      </c>
      <c r="O1074" s="191">
        <f t="shared" ca="1" si="29"/>
        <v>308</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10 bulan, 1 hari</v>
      </c>
      <c r="O1075" s="191">
        <f t="shared" ca="1" si="29"/>
        <v>305</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10 bulan, 1 hari</v>
      </c>
      <c r="O1076" s="191">
        <f t="shared" ca="1" si="29"/>
        <v>305</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10 bulan, 1 hari</v>
      </c>
      <c r="O1077" s="191">
        <f t="shared" ca="1" si="29"/>
        <v>305</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10 bulan, 1 hari</v>
      </c>
      <c r="O1078" s="191">
        <f t="shared" ca="1" si="29"/>
        <v>305</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10 bulan, 1 hari</v>
      </c>
      <c r="O1079" s="191">
        <f t="shared" ca="1" si="29"/>
        <v>305</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10 bulan, 1 hari</v>
      </c>
      <c r="O1080" s="191">
        <f t="shared" ca="1" si="29"/>
        <v>305</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10 bulan, 0 hari</v>
      </c>
      <c r="O1081" s="191">
        <f t="shared" ca="1" si="29"/>
        <v>304</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10 bulan, 0 hari</v>
      </c>
      <c r="O1082" s="191">
        <f t="shared" ca="1" si="29"/>
        <v>304</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10 bulan, 0 hari</v>
      </c>
      <c r="O1083" s="191">
        <f t="shared" ca="1" si="29"/>
        <v>304</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9 bulan, 29 hari</v>
      </c>
      <c r="O1084" s="191">
        <f t="shared" ca="1" si="29"/>
        <v>303</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9 bulan, 28 hari</v>
      </c>
      <c r="O1085" s="191">
        <f t="shared" ca="1" si="29"/>
        <v>302</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9 bulan, 28 hari</v>
      </c>
      <c r="O1086" s="191">
        <f t="shared" ca="1" si="29"/>
        <v>302</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9 bulan, 28 hari</v>
      </c>
      <c r="O1087" s="191">
        <f t="shared" ca="1" si="29"/>
        <v>302</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9 bulan, 28 hari</v>
      </c>
      <c r="O1088" s="191">
        <f t="shared" ca="1" si="29"/>
        <v>302</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9 bulan, 28 hari</v>
      </c>
      <c r="O1089" s="191">
        <f t="shared" ca="1" si="29"/>
        <v>302</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9 bulan, 28 hari</v>
      </c>
      <c r="O1090" s="191">
        <f t="shared" ca="1" si="29"/>
        <v>302</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9 bulan, 28 hari</v>
      </c>
      <c r="O1091" s="191">
        <f t="shared" ca="1" si="29"/>
        <v>302</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9 bulan, 27 hari</v>
      </c>
      <c r="O1092" s="191">
        <f t="shared" ca="1" si="29"/>
        <v>301</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9 bulan, 27 hari</v>
      </c>
      <c r="O1093" s="191">
        <f t="shared" ca="1" si="29"/>
        <v>301</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9 bulan, 27 hari</v>
      </c>
      <c r="O1094" s="191">
        <f t="shared" ca="1" si="29"/>
        <v>301</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9 bulan, 27 hari</v>
      </c>
      <c r="O1095" s="191">
        <f t="shared" ca="1" si="29"/>
        <v>301</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9 bulan, 27 hari</v>
      </c>
      <c r="O1096" s="191">
        <f t="shared" ca="1" si="29"/>
        <v>301</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9 bulan, 27 hari</v>
      </c>
      <c r="O1097" s="191">
        <f t="shared" ca="1" si="29"/>
        <v>301</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9 bulan, 27 hari</v>
      </c>
      <c r="O1098" s="191">
        <f t="shared" ca="1" si="29"/>
        <v>301</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9 bulan, 24 hari</v>
      </c>
      <c r="O1099" s="191">
        <f t="shared" ca="1" si="29"/>
        <v>298</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9 bulan, 24 hari</v>
      </c>
      <c r="O1100" s="191">
        <f t="shared" ca="1" si="29"/>
        <v>298</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9 bulan, 24 hari</v>
      </c>
      <c r="O1101" s="191">
        <f t="shared" ca="1" si="29"/>
        <v>298</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9 bulan, 24 hari</v>
      </c>
      <c r="O1102" s="191">
        <f t="shared" ca="1" si="29"/>
        <v>298</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9 bulan, 23 hari</v>
      </c>
      <c r="O1103" s="191">
        <f t="shared" ca="1" si="29"/>
        <v>297</v>
      </c>
      <c r="P1103" s="152"/>
      <c r="Q1103" s="152"/>
    </row>
    <row r="1104" spans="1:17" ht="20.399999999999999" x14ac:dyDescent="0.7">
      <c r="A1104" s="166">
        <v>1105</v>
      </c>
      <c r="B1104" s="167" t="s">
        <v>11978</v>
      </c>
      <c r="C1104" s="285">
        <v>46007</v>
      </c>
      <c r="D1104" s="286"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9 bulan, 23 hari</v>
      </c>
      <c r="O1104" s="191">
        <f t="shared" ca="1" si="29"/>
        <v>297</v>
      </c>
      <c r="P1104" s="152"/>
      <c r="Q1104" s="152"/>
    </row>
    <row r="1105" spans="1:17" ht="61.2" x14ac:dyDescent="0.7">
      <c r="A1105" s="166">
        <v>1106</v>
      </c>
      <c r="B1105" s="167" t="s">
        <v>11979</v>
      </c>
      <c r="C1105" s="285">
        <v>46007</v>
      </c>
      <c r="D1105" s="286"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9 bulan, 23 hari</v>
      </c>
      <c r="O1105" s="191">
        <f t="shared" ca="1" si="29"/>
        <v>297</v>
      </c>
      <c r="P1105" s="152"/>
      <c r="Q1105" s="152"/>
    </row>
    <row r="1106" spans="1:17" ht="20.399999999999999" x14ac:dyDescent="0.7">
      <c r="A1106" s="166">
        <v>1107</v>
      </c>
      <c r="B1106" s="167" t="s">
        <v>11980</v>
      </c>
      <c r="C1106" s="285">
        <v>46007</v>
      </c>
      <c r="D1106" s="286"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9 bulan, 23 hari</v>
      </c>
      <c r="O1106" s="191">
        <f t="shared" ca="1" si="29"/>
        <v>297</v>
      </c>
      <c r="P1106" s="152"/>
      <c r="Q1106" s="152"/>
    </row>
    <row r="1107" spans="1:17" ht="20.399999999999999" x14ac:dyDescent="0.7">
      <c r="A1107" s="166">
        <v>1108</v>
      </c>
      <c r="B1107" s="167" t="s">
        <v>11981</v>
      </c>
      <c r="C1107" s="285">
        <v>46007</v>
      </c>
      <c r="D1107" s="286"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9 bulan, 23 hari</v>
      </c>
      <c r="O1107" s="191">
        <f t="shared" ca="1" si="29"/>
        <v>297</v>
      </c>
      <c r="P1107" s="152"/>
      <c r="Q1107" s="152"/>
    </row>
    <row r="1108" spans="1:17" ht="20.399999999999999" x14ac:dyDescent="0.7">
      <c r="A1108" s="166">
        <v>1109</v>
      </c>
      <c r="B1108" s="167" t="s">
        <v>11982</v>
      </c>
      <c r="C1108" s="285">
        <v>46007</v>
      </c>
      <c r="D1108" s="286"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9 bulan, 23 hari</v>
      </c>
      <c r="O1108" s="191">
        <f t="shared" ca="1" si="29"/>
        <v>297</v>
      </c>
      <c r="P1108" s="152"/>
      <c r="Q1108" s="152"/>
    </row>
    <row r="1109" spans="1:17" ht="20.399999999999999" x14ac:dyDescent="0.7">
      <c r="A1109" s="166">
        <v>1110</v>
      </c>
      <c r="B1109" s="167" t="s">
        <v>11983</v>
      </c>
      <c r="C1109" s="285">
        <v>46007</v>
      </c>
      <c r="D1109" s="286"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9 bulan, 23 hari</v>
      </c>
      <c r="O1109" s="191">
        <f t="shared" ca="1" si="29"/>
        <v>297</v>
      </c>
      <c r="P1109" s="152"/>
      <c r="Q1109" s="152"/>
    </row>
    <row r="1110" spans="1:17" ht="20.399999999999999" x14ac:dyDescent="0.7">
      <c r="A1110" s="166">
        <v>1111</v>
      </c>
      <c r="B1110" s="167" t="s">
        <v>11984</v>
      </c>
      <c r="C1110" s="285">
        <v>46007</v>
      </c>
      <c r="D1110" s="286"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9 bulan, 23 hari</v>
      </c>
      <c r="O1110" s="191">
        <f t="shared" ca="1" si="29"/>
        <v>297</v>
      </c>
      <c r="P1110" s="152"/>
      <c r="Q1110" s="152"/>
    </row>
    <row r="1111" spans="1:17" ht="40.799999999999997" x14ac:dyDescent="0.7">
      <c r="A1111" s="166">
        <v>1112</v>
      </c>
      <c r="B1111" s="167" t="s">
        <v>11985</v>
      </c>
      <c r="C1111" s="285">
        <v>46007</v>
      </c>
      <c r="D1111" s="286"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9 bulan, 23 hari</v>
      </c>
      <c r="O1111" s="191">
        <f t="shared" ca="1" si="29"/>
        <v>297</v>
      </c>
      <c r="P1111" s="152"/>
      <c r="Q1111" s="152"/>
    </row>
    <row r="1112" spans="1:17" ht="20.399999999999999" x14ac:dyDescent="0.7">
      <c r="A1112" s="166">
        <v>1113</v>
      </c>
      <c r="B1112" s="167" t="s">
        <v>11986</v>
      </c>
      <c r="C1112" s="285">
        <v>46007</v>
      </c>
      <c r="D1112" s="286"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9 bulan, 23 hari</v>
      </c>
      <c r="O1112" s="191">
        <f t="shared" ca="1" si="29"/>
        <v>297</v>
      </c>
      <c r="P1112" s="152"/>
      <c r="Q1112" s="152"/>
    </row>
    <row r="1113" spans="1:17" ht="20.399999999999999" x14ac:dyDescent="0.7">
      <c r="A1113" s="166">
        <v>1114</v>
      </c>
      <c r="B1113" s="167" t="s">
        <v>11987</v>
      </c>
      <c r="C1113" s="285">
        <v>46007</v>
      </c>
      <c r="D1113" s="286"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9 bulan, 23 hari</v>
      </c>
      <c r="O1113" s="191">
        <f t="shared" ca="1" si="29"/>
        <v>297</v>
      </c>
      <c r="P1113" s="152"/>
      <c r="Q1113" s="152"/>
    </row>
    <row r="1114" spans="1:17" ht="20.399999999999999" x14ac:dyDescent="0.7">
      <c r="A1114" s="166">
        <v>1115</v>
      </c>
      <c r="B1114" s="167" t="s">
        <v>11988</v>
      </c>
      <c r="C1114" s="285">
        <v>46008</v>
      </c>
      <c r="D1114" s="286"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9 bulan, 22 hari</v>
      </c>
      <c r="O1114" s="191">
        <f t="shared" ca="1" si="29"/>
        <v>296</v>
      </c>
      <c r="P1114" s="152"/>
      <c r="Q1114" s="152"/>
    </row>
    <row r="1115" spans="1:17" ht="20.399999999999999" x14ac:dyDescent="0.7">
      <c r="A1115" s="166">
        <v>1116</v>
      </c>
      <c r="B1115" s="167" t="s">
        <v>11989</v>
      </c>
      <c r="C1115" s="285">
        <v>46008</v>
      </c>
      <c r="D1115" s="286"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9 bulan, 22 hari</v>
      </c>
      <c r="O1115" s="191">
        <f t="shared" ca="1" si="29"/>
        <v>296</v>
      </c>
      <c r="P1115" s="152"/>
      <c r="Q1115" s="152"/>
    </row>
    <row r="1116" spans="1:17" ht="20.399999999999999" x14ac:dyDescent="0.7">
      <c r="A1116" s="166">
        <v>1117</v>
      </c>
      <c r="B1116" s="167" t="s">
        <v>11990</v>
      </c>
      <c r="C1116" s="285">
        <v>46008</v>
      </c>
      <c r="D1116" s="286"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9 bulan, 22 hari</v>
      </c>
      <c r="O1116" s="191">
        <f t="shared" ca="1" si="29"/>
        <v>296</v>
      </c>
      <c r="P1116" s="152"/>
      <c r="Q1116" s="152"/>
    </row>
    <row r="1117" spans="1:17" ht="20.399999999999999" x14ac:dyDescent="0.7">
      <c r="A1117" s="166">
        <v>1118</v>
      </c>
      <c r="B1117" s="167" t="s">
        <v>11991</v>
      </c>
      <c r="C1117" s="285">
        <v>46008</v>
      </c>
      <c r="D1117" s="286"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9 bulan, 22 hari</v>
      </c>
      <c r="O1117" s="191">
        <f t="shared" ca="1" si="29"/>
        <v>296</v>
      </c>
      <c r="P1117" s="152"/>
      <c r="Q1117" s="152"/>
    </row>
    <row r="1118" spans="1:17" ht="61.2" x14ac:dyDescent="0.7">
      <c r="A1118" s="166">
        <v>1119</v>
      </c>
      <c r="B1118" s="167" t="s">
        <v>11992</v>
      </c>
      <c r="C1118" s="285">
        <v>46008</v>
      </c>
      <c r="D1118" s="286"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9 bulan, 22 hari</v>
      </c>
      <c r="O1118" s="191">
        <f t="shared" ca="1" si="29"/>
        <v>296</v>
      </c>
      <c r="P1118" s="152"/>
      <c r="Q1118" s="152"/>
    </row>
    <row r="1119" spans="1:17" ht="20.399999999999999" x14ac:dyDescent="0.7">
      <c r="A1119" s="166">
        <v>1120</v>
      </c>
      <c r="B1119" s="167" t="s">
        <v>11993</v>
      </c>
      <c r="C1119" s="285">
        <v>46008</v>
      </c>
      <c r="D1119" s="286"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9 bulan, 22 hari</v>
      </c>
      <c r="O1119" s="191">
        <f t="shared" ca="1" si="29"/>
        <v>296</v>
      </c>
      <c r="P1119" s="152"/>
      <c r="Q1119" s="152"/>
    </row>
    <row r="1120" spans="1:17" ht="20.399999999999999" x14ac:dyDescent="0.7">
      <c r="A1120" s="166">
        <v>1121</v>
      </c>
      <c r="B1120" s="167" t="s">
        <v>11994</v>
      </c>
      <c r="C1120" s="285">
        <v>46009</v>
      </c>
      <c r="D1120" s="286"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9 bulan, 21 hari</v>
      </c>
      <c r="O1120" s="191">
        <f t="shared" ca="1" si="29"/>
        <v>295</v>
      </c>
      <c r="P1120" s="152"/>
      <c r="Q1120" s="152"/>
    </row>
    <row r="1121" spans="1:17" ht="20.399999999999999" x14ac:dyDescent="0.7">
      <c r="A1121" s="166">
        <v>1122</v>
      </c>
      <c r="B1121" s="167" t="s">
        <v>11995</v>
      </c>
      <c r="C1121" s="285">
        <v>46010</v>
      </c>
      <c r="D1121" s="286"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9 bulan, 20 hari</v>
      </c>
      <c r="O1121" s="191">
        <f t="shared" ca="1" si="29"/>
        <v>294</v>
      </c>
      <c r="P1121" s="152"/>
      <c r="Q1121" s="152"/>
    </row>
    <row r="1122" spans="1:17" ht="20.399999999999999" x14ac:dyDescent="0.7">
      <c r="A1122" s="166">
        <v>1123</v>
      </c>
      <c r="B1122" s="167" t="s">
        <v>11996</v>
      </c>
      <c r="C1122" s="285">
        <v>46010</v>
      </c>
      <c r="D1122" s="286"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9 bulan, 20 hari</v>
      </c>
      <c r="O1122" s="191">
        <f t="shared" ca="1" si="29"/>
        <v>294</v>
      </c>
      <c r="P1122" s="152"/>
      <c r="Q1122" s="152"/>
    </row>
    <row r="1123" spans="1:17" ht="20.399999999999999" x14ac:dyDescent="0.7">
      <c r="A1123" s="166">
        <v>1124</v>
      </c>
      <c r="B1123" s="167" t="s">
        <v>11997</v>
      </c>
      <c r="C1123" s="285">
        <v>46010</v>
      </c>
      <c r="D1123" s="286"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9 bulan, 20 hari</v>
      </c>
      <c r="O1123" s="191">
        <f t="shared" ca="1" si="29"/>
        <v>294</v>
      </c>
      <c r="P1123" s="152"/>
      <c r="Q1123" s="152"/>
    </row>
    <row r="1124" spans="1:17" ht="40.799999999999997" x14ac:dyDescent="0.7">
      <c r="A1124" s="166">
        <v>1125</v>
      </c>
      <c r="B1124" s="167" t="s">
        <v>11998</v>
      </c>
      <c r="C1124" s="285">
        <v>46010</v>
      </c>
      <c r="D1124" s="286"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9 bulan, 20 hari</v>
      </c>
      <c r="O1124" s="191">
        <f t="shared" ca="1" si="29"/>
        <v>294</v>
      </c>
      <c r="P1124" s="152"/>
      <c r="Q1124" s="152"/>
    </row>
    <row r="1125" spans="1:17" ht="20.399999999999999" x14ac:dyDescent="0.7">
      <c r="A1125" s="166">
        <v>1126</v>
      </c>
      <c r="B1125" s="167" t="s">
        <v>11999</v>
      </c>
      <c r="C1125" s="285">
        <v>46010</v>
      </c>
      <c r="D1125" s="286"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9 bulan, 20 hari</v>
      </c>
      <c r="O1125" s="191">
        <f t="shared" ca="1" si="29"/>
        <v>294</v>
      </c>
      <c r="P1125" s="152"/>
      <c r="Q1125" s="152"/>
    </row>
    <row r="1126" spans="1:17" ht="20.399999999999999" x14ac:dyDescent="0.7">
      <c r="A1126" s="166">
        <v>1127</v>
      </c>
      <c r="B1126" s="167" t="s">
        <v>12000</v>
      </c>
      <c r="C1126" s="285">
        <v>46010</v>
      </c>
      <c r="D1126" s="286"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9 bulan, 20 hari</v>
      </c>
      <c r="O1126" s="191">
        <f t="shared" ca="1" si="29"/>
        <v>294</v>
      </c>
      <c r="P1126" s="152"/>
      <c r="Q1126" s="152"/>
    </row>
    <row r="1127" spans="1:17" ht="20.399999999999999" x14ac:dyDescent="0.7">
      <c r="A1127" s="166">
        <v>1128</v>
      </c>
      <c r="B1127" s="167" t="s">
        <v>12001</v>
      </c>
      <c r="C1127" s="285">
        <v>46010</v>
      </c>
      <c r="D1127" s="286"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9 bulan, 20 hari</v>
      </c>
      <c r="O1127" s="191">
        <f t="shared" ca="1" si="29"/>
        <v>294</v>
      </c>
      <c r="P1127" s="152"/>
      <c r="Q1127" s="152"/>
    </row>
    <row r="1128" spans="1:17" ht="20.399999999999999" x14ac:dyDescent="0.7">
      <c r="A1128" s="166">
        <v>1129</v>
      </c>
      <c r="B1128" s="167" t="s">
        <v>12002</v>
      </c>
      <c r="C1128" s="285">
        <v>46013</v>
      </c>
      <c r="D1128" s="286"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9 bulan, 17 hari</v>
      </c>
      <c r="O1128" s="191">
        <f t="shared" ca="1" si="29"/>
        <v>291</v>
      </c>
      <c r="P1128" s="152"/>
      <c r="Q1128" s="152"/>
    </row>
    <row r="1129" spans="1:17" ht="20.399999999999999" x14ac:dyDescent="0.7">
      <c r="A1129" s="166">
        <v>1130</v>
      </c>
      <c r="B1129" s="167" t="s">
        <v>12003</v>
      </c>
      <c r="C1129" s="285">
        <v>46013</v>
      </c>
      <c r="D1129" s="286"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9 bulan, 17 hari</v>
      </c>
      <c r="O1129" s="191">
        <f t="shared" ca="1" si="29"/>
        <v>291</v>
      </c>
      <c r="P1129" s="152"/>
      <c r="Q1129" s="152"/>
    </row>
    <row r="1130" spans="1:17" ht="20.399999999999999" x14ac:dyDescent="0.7">
      <c r="A1130" s="166">
        <v>1131</v>
      </c>
      <c r="B1130" s="167" t="s">
        <v>12004</v>
      </c>
      <c r="C1130" s="285">
        <v>46013</v>
      </c>
      <c r="D1130" s="286"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9 bulan, 17 hari</v>
      </c>
      <c r="O1130" s="191">
        <f t="shared" ca="1" si="29"/>
        <v>291</v>
      </c>
      <c r="P1130" s="152"/>
      <c r="Q1130" s="152"/>
    </row>
    <row r="1131" spans="1:17" ht="20.399999999999999" x14ac:dyDescent="0.7">
      <c r="A1131" s="166">
        <v>1132</v>
      </c>
      <c r="B1131" s="167" t="s">
        <v>12005</v>
      </c>
      <c r="C1131" s="285">
        <v>46013</v>
      </c>
      <c r="D1131" s="286"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9 bulan, 17 hari</v>
      </c>
      <c r="O1131" s="191">
        <f t="shared" ca="1" si="29"/>
        <v>291</v>
      </c>
      <c r="P1131" s="152"/>
      <c r="Q1131" s="152"/>
    </row>
    <row r="1132" spans="1:17" ht="40.799999999999997" x14ac:dyDescent="0.7">
      <c r="A1132" s="166">
        <v>1133</v>
      </c>
      <c r="B1132" s="167" t="s">
        <v>12006</v>
      </c>
      <c r="C1132" s="285">
        <v>46013</v>
      </c>
      <c r="D1132" s="206"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9 bulan, 17 hari</v>
      </c>
      <c r="O1132" s="191">
        <f t="shared" ref="O1132:O1159" ca="1" si="30">TODAY()-C1132</f>
        <v>291</v>
      </c>
      <c r="P1132" s="152"/>
      <c r="Q1132" s="152"/>
    </row>
    <row r="1133" spans="1:17" ht="20.399999999999999" x14ac:dyDescent="0.7">
      <c r="A1133" s="166">
        <v>1134</v>
      </c>
      <c r="B1133" s="167" t="s">
        <v>12007</v>
      </c>
      <c r="C1133" s="285">
        <v>46014</v>
      </c>
      <c r="D1133" s="206"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9 bulan, 16 hari</v>
      </c>
      <c r="O1133" s="191">
        <f t="shared" ca="1" si="30"/>
        <v>290</v>
      </c>
      <c r="P1133" s="152"/>
      <c r="Q1133" s="152"/>
    </row>
    <row r="1134" spans="1:17" ht="20.399999999999999" x14ac:dyDescent="0.7">
      <c r="A1134" s="166">
        <v>1135</v>
      </c>
      <c r="B1134" s="167" t="s">
        <v>12008</v>
      </c>
      <c r="C1134" s="285">
        <v>46015</v>
      </c>
      <c r="D1134" s="206"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9 bulan, 15 hari</v>
      </c>
      <c r="O1134" s="191">
        <f t="shared" ca="1" si="30"/>
        <v>289</v>
      </c>
      <c r="P1134" s="152"/>
      <c r="Q1134" s="152"/>
    </row>
    <row r="1135" spans="1:17" ht="20.399999999999999" x14ac:dyDescent="0.7">
      <c r="A1135" s="166">
        <v>1136</v>
      </c>
      <c r="B1135" s="167" t="s">
        <v>12009</v>
      </c>
      <c r="C1135" s="285">
        <v>46015</v>
      </c>
      <c r="D1135" s="206"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9 bulan, 15 hari</v>
      </c>
      <c r="O1135" s="191">
        <f t="shared" ca="1" si="30"/>
        <v>289</v>
      </c>
      <c r="P1135" s="152"/>
      <c r="Q1135" s="152"/>
    </row>
    <row r="1136" spans="1:17" ht="20.399999999999999" x14ac:dyDescent="0.7">
      <c r="A1136" s="166">
        <v>1137</v>
      </c>
      <c r="B1136" s="167" t="s">
        <v>12010</v>
      </c>
      <c r="C1136" s="285">
        <v>46015</v>
      </c>
      <c r="D1136" s="206"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9 bulan, 15 hari</v>
      </c>
      <c r="O1136" s="191">
        <f t="shared" ca="1" si="30"/>
        <v>289</v>
      </c>
      <c r="P1136" s="152"/>
      <c r="Q1136" s="152"/>
    </row>
    <row r="1137" spans="1:17" ht="40.799999999999997" x14ac:dyDescent="0.7">
      <c r="A1137" s="166">
        <v>1138</v>
      </c>
      <c r="B1137" s="167" t="s">
        <v>12011</v>
      </c>
      <c r="C1137" s="285">
        <v>46015</v>
      </c>
      <c r="D1137" s="206"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9 bulan, 15 hari</v>
      </c>
      <c r="O1137" s="191">
        <f t="shared" ca="1" si="30"/>
        <v>289</v>
      </c>
      <c r="P1137" s="152"/>
      <c r="Q1137" s="152"/>
    </row>
    <row r="1138" spans="1:17" ht="20.399999999999999" x14ac:dyDescent="0.7">
      <c r="A1138" s="166">
        <v>1139</v>
      </c>
      <c r="B1138" s="167" t="s">
        <v>12012</v>
      </c>
      <c r="C1138" s="285">
        <v>46015</v>
      </c>
      <c r="D1138" s="206"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9 bulan, 15 hari</v>
      </c>
      <c r="O1138" s="191">
        <f t="shared" ca="1" si="30"/>
        <v>289</v>
      </c>
      <c r="P1138" s="152"/>
      <c r="Q1138" s="152"/>
    </row>
    <row r="1139" spans="1:17" ht="40.799999999999997" x14ac:dyDescent="0.7">
      <c r="A1139" s="166">
        <v>1140</v>
      </c>
      <c r="B1139" s="167" t="s">
        <v>12013</v>
      </c>
      <c r="C1139" s="285">
        <v>46018</v>
      </c>
      <c r="D1139" s="206"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9 bulan, 12 hari</v>
      </c>
      <c r="O1139" s="191">
        <f t="shared" ca="1" si="30"/>
        <v>286</v>
      </c>
      <c r="P1139" s="152"/>
      <c r="Q1139" s="152"/>
    </row>
    <row r="1140" spans="1:17" ht="40.799999999999997" x14ac:dyDescent="0.7">
      <c r="A1140" s="166">
        <v>1141</v>
      </c>
      <c r="B1140" s="167" t="s">
        <v>12014</v>
      </c>
      <c r="C1140" s="285">
        <v>46020</v>
      </c>
      <c r="D1140" s="206"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9 bulan, 10 hari</v>
      </c>
      <c r="O1140" s="191">
        <f t="shared" ca="1" si="30"/>
        <v>284</v>
      </c>
      <c r="P1140" s="152"/>
      <c r="Q1140" s="152"/>
    </row>
    <row r="1141" spans="1:17" ht="61.2" x14ac:dyDescent="0.7">
      <c r="A1141" s="166">
        <v>1142</v>
      </c>
      <c r="B1141" s="167" t="s">
        <v>12015</v>
      </c>
      <c r="C1141" s="285">
        <v>46020</v>
      </c>
      <c r="D1141" s="206"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9 bulan, 10 hari</v>
      </c>
      <c r="O1141" s="191">
        <f t="shared" ca="1" si="30"/>
        <v>284</v>
      </c>
      <c r="P1141" s="152"/>
      <c r="Q1141" s="152"/>
    </row>
    <row r="1142" spans="1:17" ht="61.2" x14ac:dyDescent="0.7">
      <c r="A1142" s="166">
        <v>1143</v>
      </c>
      <c r="B1142" s="167" t="s">
        <v>12016</v>
      </c>
      <c r="C1142" s="285">
        <v>46020</v>
      </c>
      <c r="D1142" s="206"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9 bulan, 10 hari</v>
      </c>
      <c r="O1142" s="191">
        <f t="shared" ca="1" si="30"/>
        <v>284</v>
      </c>
      <c r="P1142" s="152"/>
      <c r="Q1142" s="152"/>
    </row>
    <row r="1143" spans="1:17" ht="40.799999999999997" x14ac:dyDescent="0.7">
      <c r="A1143" s="166">
        <v>1144</v>
      </c>
      <c r="B1143" s="167" t="s">
        <v>12017</v>
      </c>
      <c r="C1143" s="285">
        <v>46020</v>
      </c>
      <c r="D1143" s="206"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9 bulan, 10 hari</v>
      </c>
      <c r="O1143" s="191">
        <f t="shared" ca="1" si="30"/>
        <v>284</v>
      </c>
      <c r="P1143" s="152"/>
      <c r="Q1143" s="152"/>
    </row>
    <row r="1144" spans="1:17" ht="40.799999999999997" x14ac:dyDescent="0.7">
      <c r="A1144" s="166">
        <v>1145</v>
      </c>
      <c r="B1144" s="167" t="s">
        <v>12018</v>
      </c>
      <c r="C1144" s="285">
        <v>46020</v>
      </c>
      <c r="D1144" s="206"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9 bulan, 10 hari</v>
      </c>
      <c r="O1144" s="191">
        <f t="shared" ca="1" si="30"/>
        <v>284</v>
      </c>
      <c r="P1144" s="152"/>
      <c r="Q1144" s="152"/>
    </row>
    <row r="1145" spans="1:17" ht="20.399999999999999" x14ac:dyDescent="0.7">
      <c r="A1145" s="166">
        <v>1146</v>
      </c>
      <c r="B1145" s="167" t="s">
        <v>12019</v>
      </c>
      <c r="C1145" s="285">
        <v>46021</v>
      </c>
      <c r="D1145" s="206"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9 bulan, 9 hari</v>
      </c>
      <c r="O1145" s="191">
        <f t="shared" ca="1" si="30"/>
        <v>283</v>
      </c>
      <c r="P1145" s="152"/>
      <c r="Q1145" s="152"/>
    </row>
    <row r="1146" spans="1:17" ht="40.799999999999997" x14ac:dyDescent="0.7">
      <c r="A1146" s="166">
        <v>1147</v>
      </c>
      <c r="B1146" s="167" t="s">
        <v>12020</v>
      </c>
      <c r="C1146" s="285">
        <v>46021</v>
      </c>
      <c r="D1146" s="206"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9 bulan, 9 hari</v>
      </c>
      <c r="O1146" s="191">
        <f t="shared" ca="1" si="30"/>
        <v>283</v>
      </c>
      <c r="P1146" s="152"/>
      <c r="Q1146" s="152"/>
    </row>
    <row r="1147" spans="1:17" ht="40.799999999999997" x14ac:dyDescent="0.7">
      <c r="A1147" s="166">
        <v>1148</v>
      </c>
      <c r="B1147" s="167" t="s">
        <v>12021</v>
      </c>
      <c r="C1147" s="285">
        <v>46021</v>
      </c>
      <c r="D1147" s="206"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9 bulan, 9 hari</v>
      </c>
      <c r="O1147" s="191">
        <f t="shared" ca="1" si="30"/>
        <v>283</v>
      </c>
      <c r="P1147" s="152"/>
      <c r="Q1147" s="152"/>
    </row>
    <row r="1148" spans="1:17" ht="61.2" x14ac:dyDescent="0.7">
      <c r="A1148" s="166">
        <v>1149</v>
      </c>
      <c r="B1148" s="167" t="s">
        <v>12022</v>
      </c>
      <c r="C1148" s="285">
        <v>46021</v>
      </c>
      <c r="D1148" s="206"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9 bulan, 9 hari</v>
      </c>
      <c r="O1148" s="191">
        <f t="shared" ca="1" si="30"/>
        <v>283</v>
      </c>
      <c r="P1148" s="152"/>
      <c r="Q1148" s="152"/>
    </row>
    <row r="1149" spans="1:17" ht="40.799999999999997" x14ac:dyDescent="0.7">
      <c r="A1149" s="166">
        <v>1150</v>
      </c>
      <c r="B1149" s="167" t="s">
        <v>12023</v>
      </c>
      <c r="C1149" s="285">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9 bulan, 9 hari</v>
      </c>
      <c r="O1149" s="191">
        <f t="shared" ca="1" si="30"/>
        <v>283</v>
      </c>
      <c r="P1149" s="152"/>
      <c r="Q1149" s="152"/>
    </row>
    <row r="1150" spans="1:17" ht="61.2" x14ac:dyDescent="0.7">
      <c r="A1150" s="166">
        <v>1151</v>
      </c>
      <c r="B1150" s="167" t="s">
        <v>12024</v>
      </c>
      <c r="C1150" s="285">
        <v>46021</v>
      </c>
      <c r="D1150" s="206"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9 bulan, 9 hari</v>
      </c>
      <c r="O1150" s="191">
        <f t="shared" ca="1" si="30"/>
        <v>283</v>
      </c>
      <c r="P1150" s="152"/>
      <c r="Q1150" s="152"/>
    </row>
    <row r="1151" spans="1:17" ht="40.799999999999997" x14ac:dyDescent="0.7">
      <c r="A1151" s="166">
        <v>1152</v>
      </c>
      <c r="B1151" s="167" t="s">
        <v>12025</v>
      </c>
      <c r="C1151" s="285">
        <v>46021</v>
      </c>
      <c r="D1151" s="206"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9 bulan, 9 hari</v>
      </c>
      <c r="O1151" s="191">
        <f t="shared" ca="1" si="30"/>
        <v>283</v>
      </c>
      <c r="P1151" s="152"/>
      <c r="Q1151" s="152"/>
    </row>
    <row r="1152" spans="1:17" ht="20.399999999999999" x14ac:dyDescent="0.7">
      <c r="A1152" s="166">
        <v>1153</v>
      </c>
      <c r="B1152" s="167" t="s">
        <v>12026</v>
      </c>
      <c r="C1152" s="285">
        <v>46022</v>
      </c>
      <c r="D1152" s="206"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9 bulan, 8 hari</v>
      </c>
      <c r="O1152" s="191">
        <f t="shared" ca="1" si="30"/>
        <v>282</v>
      </c>
      <c r="P1152" s="152"/>
      <c r="Q1152" s="152"/>
    </row>
    <row r="1153" spans="1:17" ht="20.399999999999999" x14ac:dyDescent="0.7">
      <c r="A1153" s="166">
        <v>1154</v>
      </c>
      <c r="B1153" s="167" t="s">
        <v>12027</v>
      </c>
      <c r="C1153" s="285">
        <v>46022</v>
      </c>
      <c r="D1153" s="206"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9 bulan, 8 hari</v>
      </c>
      <c r="O1153" s="191">
        <f t="shared" ca="1" si="30"/>
        <v>282</v>
      </c>
      <c r="P1153" s="152"/>
      <c r="Q1153" s="152"/>
    </row>
    <row r="1154" spans="1:17" ht="40.799999999999997" x14ac:dyDescent="0.7">
      <c r="A1154" s="166">
        <v>1155</v>
      </c>
      <c r="B1154" s="167" t="s">
        <v>12028</v>
      </c>
      <c r="C1154" s="285">
        <v>46022</v>
      </c>
      <c r="D1154" s="206"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9 bulan, 8 hari</v>
      </c>
      <c r="O1154" s="191">
        <f t="shared" ca="1" si="30"/>
        <v>282</v>
      </c>
      <c r="P1154" s="152"/>
      <c r="Q1154" s="152"/>
    </row>
    <row r="1155" spans="1:17" ht="20.399999999999999" x14ac:dyDescent="0.7">
      <c r="A1155" s="166">
        <v>1156</v>
      </c>
      <c r="B1155" s="167" t="s">
        <v>12029</v>
      </c>
      <c r="C1155" s="285">
        <v>46022</v>
      </c>
      <c r="D1155" s="206"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9 bulan, 8 hari</v>
      </c>
      <c r="O1155" s="191">
        <f t="shared" ca="1" si="30"/>
        <v>282</v>
      </c>
      <c r="P1155" s="152"/>
      <c r="Q1155" s="152"/>
    </row>
    <row r="1156" spans="1:17" ht="20.399999999999999" x14ac:dyDescent="0.7">
      <c r="A1156" s="166">
        <v>1157</v>
      </c>
      <c r="B1156" s="167" t="s">
        <v>12030</v>
      </c>
      <c r="C1156" s="285">
        <v>46022</v>
      </c>
      <c r="D1156" s="206"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9 bulan, 8 hari</v>
      </c>
      <c r="O1156" s="191">
        <f t="shared" ca="1" si="30"/>
        <v>282</v>
      </c>
      <c r="P1156" s="152"/>
      <c r="Q1156" s="152"/>
    </row>
    <row r="1157" spans="1:17" ht="40.799999999999997" x14ac:dyDescent="0.7">
      <c r="A1157" s="166">
        <v>1158</v>
      </c>
      <c r="B1157" s="167" t="s">
        <v>12031</v>
      </c>
      <c r="C1157" s="285">
        <v>46022</v>
      </c>
      <c r="D1157" s="206"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9 bulan, 8 hari</v>
      </c>
      <c r="O1157" s="191">
        <f t="shared" ca="1" si="30"/>
        <v>282</v>
      </c>
      <c r="P1157" s="152"/>
      <c r="Q1157" s="152"/>
    </row>
    <row r="1158" spans="1:17" ht="40.799999999999997" x14ac:dyDescent="0.7">
      <c r="A1158" s="166">
        <v>1159</v>
      </c>
      <c r="B1158" s="167" t="s">
        <v>12032</v>
      </c>
      <c r="C1158" s="285">
        <v>46022</v>
      </c>
      <c r="D1158" s="206"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9 bulan, 8 hari</v>
      </c>
      <c r="O1158" s="191">
        <f t="shared" ca="1" si="30"/>
        <v>282</v>
      </c>
      <c r="P1158" s="152"/>
      <c r="Q1158" s="152"/>
    </row>
    <row r="1159" spans="1:17" ht="40.799999999999997" x14ac:dyDescent="0.7">
      <c r="A1159" s="166">
        <v>1160</v>
      </c>
      <c r="B1159" s="167" t="s">
        <v>12033</v>
      </c>
      <c r="C1159" s="285">
        <v>46022</v>
      </c>
      <c r="D1159" s="206"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9 bulan, 8 hari</v>
      </c>
      <c r="O1159" s="191">
        <f t="shared" ca="1" si="30"/>
        <v>282</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tabColor theme="4" tint="-0.249977111117893"/>
  </sheetPr>
  <dimension ref="A1:EP503"/>
  <sheetViews>
    <sheetView zoomScale="71" zoomScaleNormal="70" workbookViewId="0">
      <pane xSplit="2" ySplit="1" topLeftCell="I240" activePane="bottomRight" state="frozen"/>
      <selection pane="topRight" activeCell="C1" sqref="C1"/>
      <selection pane="bottomLeft" activeCell="A2" sqref="A2"/>
      <selection pane="bottomRight" activeCell="Q245" sqref="Q245"/>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27" t="s">
        <v>7</v>
      </c>
      <c r="B1" s="203" t="s">
        <v>5</v>
      </c>
      <c r="C1" s="231" t="s">
        <v>3</v>
      </c>
      <c r="D1" s="149" t="s">
        <v>1085</v>
      </c>
      <c r="E1" s="149" t="s">
        <v>0</v>
      </c>
      <c r="F1" s="149" t="s">
        <v>1</v>
      </c>
      <c r="G1" s="149" t="s">
        <v>1090</v>
      </c>
      <c r="H1" s="149" t="s">
        <v>5929</v>
      </c>
      <c r="I1" s="149" t="s">
        <v>5930</v>
      </c>
      <c r="J1" s="149" t="s">
        <v>2602</v>
      </c>
      <c r="K1" s="149" t="s">
        <v>6</v>
      </c>
      <c r="L1" s="201" t="s">
        <v>4</v>
      </c>
      <c r="M1" s="201" t="s">
        <v>5824</v>
      </c>
      <c r="N1" s="201" t="s">
        <v>4135</v>
      </c>
      <c r="O1" s="201" t="s">
        <v>1069</v>
      </c>
      <c r="P1" s="201" t="s">
        <v>1894</v>
      </c>
      <c r="Q1" s="201" t="s">
        <v>1895</v>
      </c>
      <c r="R1" s="201" t="s">
        <v>5816</v>
      </c>
      <c r="S1" s="202" t="s">
        <v>5817</v>
      </c>
      <c r="T1" s="203" t="s">
        <v>2</v>
      </c>
    </row>
    <row r="2" spans="1:20" ht="40.799999999999997" x14ac:dyDescent="0.25">
      <c r="A2" s="228">
        <v>1</v>
      </c>
      <c r="B2" s="206" t="s">
        <v>8355</v>
      </c>
      <c r="C2" s="232">
        <v>45660</v>
      </c>
      <c r="D2" s="205">
        <v>45673</v>
      </c>
      <c r="E2" s="156" t="s">
        <v>9</v>
      </c>
      <c r="F2" s="157" t="s">
        <v>8356</v>
      </c>
      <c r="G2" s="157" t="s">
        <v>8578</v>
      </c>
      <c r="H2" s="204" t="s">
        <v>5508</v>
      </c>
      <c r="I2" s="204" t="s">
        <v>3200</v>
      </c>
      <c r="J2" s="206" t="s">
        <v>6030</v>
      </c>
      <c r="K2" s="157"/>
      <c r="L2" s="166" t="s">
        <v>1308</v>
      </c>
      <c r="M2" s="169" t="s">
        <v>1308</v>
      </c>
      <c r="N2" s="170" t="s">
        <v>1070</v>
      </c>
      <c r="O2" s="177" t="s">
        <v>10407</v>
      </c>
      <c r="P2" s="170" t="str">
        <f ca="1">DATEDIF(C2,'Incoming 2023'!$O$2,"Y")&amp;" tahun, "&amp;DATEDIF(C2,'Incoming 2023'!$O$2,"YM")&amp;" bulan, "&amp;DATEDIF(C2,'Incoming 2023'!$O$2,"MD")&amp;" hari"</f>
        <v>1 tahun, 9 bulan, 6 hari</v>
      </c>
      <c r="Q2" s="207">
        <f ca="1">DATEDIF(C2,Summary!$A$1,"d")</f>
        <v>644</v>
      </c>
      <c r="R2" s="166" t="str" cm="1">
        <f t="array" aca="1" ref="R2" ca="1">_xlfn.IFS(Q2&lt;=S2,S2,Q2&lt;=S2*2,S2*2,Q2&lt;=S2*3,S2*3,Q2&gt;S2*3,"&gt;"&amp;S2*3)</f>
        <v>Info</v>
      </c>
      <c r="S2" s="166" t="str" cm="1">
        <f t="array" ref="S2">_xlfn.IFS(M2="Level 1",7,M2="Level 2",14,M2="Level 3","30",M2="Info","Info",M2="Closed","Closed")</f>
        <v>Info</v>
      </c>
      <c r="T2" s="170"/>
    </row>
    <row r="3" spans="1:20" ht="40.799999999999997" x14ac:dyDescent="0.25">
      <c r="A3" s="229">
        <v>2</v>
      </c>
      <c r="B3" s="206" t="s">
        <v>8357</v>
      </c>
      <c r="C3" s="233">
        <v>45660</v>
      </c>
      <c r="D3" s="208">
        <v>45667</v>
      </c>
      <c r="E3" s="169" t="s">
        <v>9</v>
      </c>
      <c r="F3" s="170" t="s">
        <v>8358</v>
      </c>
      <c r="G3" s="170" t="s">
        <v>8359</v>
      </c>
      <c r="H3" s="206" t="s">
        <v>5508</v>
      </c>
      <c r="I3" s="206" t="s">
        <v>3191</v>
      </c>
      <c r="J3" s="206" t="s">
        <v>3201</v>
      </c>
      <c r="K3" s="170"/>
      <c r="L3" s="169" t="s">
        <v>1308</v>
      </c>
      <c r="M3" s="169" t="s">
        <v>1308</v>
      </c>
      <c r="N3" s="170" t="s">
        <v>1070</v>
      </c>
      <c r="O3" s="170" t="s">
        <v>6866</v>
      </c>
      <c r="P3" s="170" t="str">
        <f ca="1">DATEDIF(C3,'Incoming 2023'!$O$2,"Y")&amp;" tahun, "&amp;DATEDIF(C3,'Incoming 2023'!$O$2,"YM")&amp;" bulan, "&amp;DATEDIF(C3,'Incoming 2023'!$O$2,"MD")&amp;" hari"</f>
        <v>1 tahun, 9 bulan, 6 hari</v>
      </c>
      <c r="Q3" s="207">
        <f ca="1">DATEDIF(C3,Summary!$A$1,"d")</f>
        <v>644</v>
      </c>
      <c r="R3" s="166" t="str" cm="1">
        <f t="array" aca="1" ref="R3" ca="1">_xlfn.IFS(Q3&lt;=S3,S3,Q3&lt;=S3*2,S3*2,Q3&lt;=S3*3,S3*3,Q3&gt;S3*3,"&gt;"&amp;S3*3)</f>
        <v>Info</v>
      </c>
      <c r="S3" s="166" t="str" cm="1">
        <f t="array" ref="S3">_xlfn.IFS(M3="Level 1",7,M3="Level 2",14,M3="Level 3","30",M3="Info","Info",M3="Closed","Closed")</f>
        <v>Info</v>
      </c>
      <c r="T3" s="170"/>
    </row>
    <row r="4" spans="1:20" ht="40.799999999999997" x14ac:dyDescent="0.25">
      <c r="A4" s="229">
        <v>3</v>
      </c>
      <c r="B4" s="206" t="s">
        <v>8360</v>
      </c>
      <c r="C4" s="233">
        <v>45660</v>
      </c>
      <c r="D4" s="208">
        <v>45638</v>
      </c>
      <c r="E4" s="169" t="s">
        <v>9</v>
      </c>
      <c r="F4" s="170" t="s">
        <v>8361</v>
      </c>
      <c r="G4" s="170" t="s">
        <v>8611</v>
      </c>
      <c r="H4" s="206" t="s">
        <v>5508</v>
      </c>
      <c r="I4" s="206" t="s">
        <v>3200</v>
      </c>
      <c r="J4" s="206" t="s">
        <v>3201</v>
      </c>
      <c r="K4" s="170"/>
      <c r="L4" s="169" t="s">
        <v>1308</v>
      </c>
      <c r="M4" s="169" t="s">
        <v>1308</v>
      </c>
      <c r="N4" s="170" t="s">
        <v>1070</v>
      </c>
      <c r="O4" s="177" t="s">
        <v>10407</v>
      </c>
      <c r="P4" s="170" t="str">
        <f ca="1">DATEDIF(C4,'Incoming 2023'!$O$2,"Y")&amp;" tahun, "&amp;DATEDIF(C4,'Incoming 2023'!$O$2,"YM")&amp;" bulan, "&amp;DATEDIF(C4,'Incoming 2023'!$O$2,"MD")&amp;" hari"</f>
        <v>1 tahun, 9 bulan, 6 hari</v>
      </c>
      <c r="Q4" s="207">
        <f ca="1">DATEDIF(C4,Summary!$A$1,"d")</f>
        <v>644</v>
      </c>
      <c r="R4" s="166" t="str" cm="1">
        <f t="array" aca="1" ref="R4" ca="1">_xlfn.IFS(Q4&lt;=S4,S4,Q4&lt;=S4*2,S4*2,Q4&lt;=S4*3,S4*3,Q4&gt;S4*3,"&gt;"&amp;S4*3)</f>
        <v>Info</v>
      </c>
      <c r="S4" s="166" t="str" cm="1">
        <f t="array" ref="S4">_xlfn.IFS(M4="Level 1",7,M4="Level 2",14,M4="Level 3","30",M4="Info","Info",M4="Closed","Closed")</f>
        <v>Info</v>
      </c>
      <c r="T4" s="170"/>
    </row>
    <row r="5" spans="1:20" ht="61.2" x14ac:dyDescent="0.25">
      <c r="A5" s="229">
        <v>4</v>
      </c>
      <c r="B5" s="206" t="s">
        <v>8362</v>
      </c>
      <c r="C5" s="233">
        <v>45663</v>
      </c>
      <c r="D5" s="208">
        <v>45649</v>
      </c>
      <c r="E5" s="169" t="s">
        <v>39</v>
      </c>
      <c r="F5" s="170" t="s">
        <v>8585</v>
      </c>
      <c r="G5" s="170" t="s">
        <v>8363</v>
      </c>
      <c r="H5" s="206" t="s">
        <v>1079</v>
      </c>
      <c r="I5" s="206" t="s">
        <v>5999</v>
      </c>
      <c r="J5" s="206" t="s">
        <v>2895</v>
      </c>
      <c r="K5" s="170"/>
      <c r="L5" s="169" t="s">
        <v>1308</v>
      </c>
      <c r="M5" s="169" t="s">
        <v>1308</v>
      </c>
      <c r="N5" s="170" t="s">
        <v>1079</v>
      </c>
      <c r="O5" s="170" t="s">
        <v>2488</v>
      </c>
      <c r="P5" s="170" t="str">
        <f ca="1">DATEDIF(C5,'Incoming 2023'!$O$2,"Y")&amp;" tahun, "&amp;DATEDIF(C5,'Incoming 2023'!$O$2,"YM")&amp;" bulan, "&amp;DATEDIF(C5,'Incoming 2023'!$O$2,"MD")&amp;" hari"</f>
        <v>1 tahun, 9 bulan, 3 hari</v>
      </c>
      <c r="Q5" s="207">
        <f ca="1">DATEDIF(C5,Summary!$A$1,"d")</f>
        <v>641</v>
      </c>
      <c r="R5" s="166" t="str" cm="1">
        <f t="array" aca="1" ref="R5" ca="1">_xlfn.IFS(Q5&lt;=S5,S5,Q5&lt;=S5*2,S5*2,Q5&lt;=S5*3,S5*3,Q5&gt;S5*3,"&gt;"&amp;S5*3)</f>
        <v>Info</v>
      </c>
      <c r="S5" s="166" t="str" cm="1">
        <f t="array" ref="S5">_xlfn.IFS(M5="Level 1",7,M5="Level 2",14,M5="Level 3","30",M5="Info","Info",M5="Closed","Closed")</f>
        <v>Info</v>
      </c>
      <c r="T5" s="170"/>
    </row>
    <row r="6" spans="1:20" ht="40.799999999999997" x14ac:dyDescent="0.25">
      <c r="A6" s="229">
        <v>5</v>
      </c>
      <c r="B6" s="206" t="s">
        <v>8364</v>
      </c>
      <c r="C6" s="233">
        <v>45664</v>
      </c>
      <c r="D6" s="208">
        <v>45673</v>
      </c>
      <c r="E6" s="169" t="s">
        <v>9</v>
      </c>
      <c r="F6" s="170" t="s">
        <v>8365</v>
      </c>
      <c r="G6" s="170" t="s">
        <v>8184</v>
      </c>
      <c r="H6" s="206" t="s">
        <v>5508</v>
      </c>
      <c r="I6" s="206" t="s">
        <v>7640</v>
      </c>
      <c r="J6" s="206" t="s">
        <v>6030</v>
      </c>
      <c r="K6" s="170"/>
      <c r="L6" s="169" t="s">
        <v>1308</v>
      </c>
      <c r="M6" s="169" t="s">
        <v>1308</v>
      </c>
      <c r="N6" s="170" t="s">
        <v>1175</v>
      </c>
      <c r="O6" s="170" t="s">
        <v>7484</v>
      </c>
      <c r="P6" s="170" t="str">
        <f ca="1">DATEDIF(C6,'Incoming 2023'!$O$2,"Y")&amp;" tahun, "&amp;DATEDIF(C6,'Incoming 2023'!$O$2,"YM")&amp;" bulan, "&amp;DATEDIF(C6,'Incoming 2023'!$O$2,"MD")&amp;" hari"</f>
        <v>1 tahun, 9 bulan, 2 hari</v>
      </c>
      <c r="Q6" s="207">
        <f ca="1">DATEDIF(C6,Summary!$A$1,"d")</f>
        <v>640</v>
      </c>
      <c r="R6" s="166" t="str" cm="1">
        <f t="array" aca="1" ref="R6" ca="1">_xlfn.IFS(Q6&lt;=S6,S6,Q6&lt;=S6*2,S6*2,Q6&lt;=S6*3,S6*3,Q6&gt;S6*3,"&gt;"&amp;S6*3)</f>
        <v>Info</v>
      </c>
      <c r="S6" s="166" t="str" cm="1">
        <f t="array" ref="S6">_xlfn.IFS(M6="Level 1",7,M6="Level 2",14,M6="Level 3","30",M6="Info","Info",M6="Closed","Closed")</f>
        <v>Info</v>
      </c>
      <c r="T6" s="170"/>
    </row>
    <row r="7" spans="1:20" ht="40.799999999999997" x14ac:dyDescent="0.25">
      <c r="A7" s="229">
        <v>6</v>
      </c>
      <c r="B7" s="206" t="s">
        <v>8366</v>
      </c>
      <c r="C7" s="233">
        <v>45664</v>
      </c>
      <c r="D7" s="208">
        <v>45644</v>
      </c>
      <c r="E7" s="169" t="s">
        <v>9</v>
      </c>
      <c r="F7" s="170" t="s">
        <v>8367</v>
      </c>
      <c r="G7" s="170" t="s">
        <v>8368</v>
      </c>
      <c r="H7" s="206" t="s">
        <v>5508</v>
      </c>
      <c r="I7" s="206" t="s">
        <v>3200</v>
      </c>
      <c r="J7" s="206" t="s">
        <v>3203</v>
      </c>
      <c r="K7" s="170"/>
      <c r="L7" s="169" t="s">
        <v>1308</v>
      </c>
      <c r="M7" s="169" t="s">
        <v>1308</v>
      </c>
      <c r="N7" s="170" t="s">
        <v>1070</v>
      </c>
      <c r="O7" s="170" t="s">
        <v>6243</v>
      </c>
      <c r="P7" s="170" t="str">
        <f ca="1">DATEDIF(C7,'Incoming 2023'!$O$2,"Y")&amp;" tahun, "&amp;DATEDIF(C7,'Incoming 2023'!$O$2,"YM")&amp;" bulan, "&amp;DATEDIF(C7,'Incoming 2023'!$O$2,"MD")&amp;" hari"</f>
        <v>1 tahun, 9 bulan, 2 hari</v>
      </c>
      <c r="Q7" s="207">
        <f ca="1">DATEDIF(C7,Summary!$A$1,"d")</f>
        <v>640</v>
      </c>
      <c r="R7" s="166" t="str" cm="1">
        <f t="array" aca="1" ref="R7" ca="1">_xlfn.IFS(Q7&lt;=S7,S7,Q7&lt;=S7*2,S7*2,Q7&lt;=S7*3,S7*3,Q7&gt;S7*3,"&gt;"&amp;S7*3)</f>
        <v>Info</v>
      </c>
      <c r="S7" s="166" t="str" cm="1">
        <f t="array" ref="S7">_xlfn.IFS(M7="Level 1",7,M7="Level 2",14,M7="Level 3","30",M7="Info","Info",M7="Closed","Closed")</f>
        <v>Info</v>
      </c>
      <c r="T7" s="170"/>
    </row>
    <row r="8" spans="1:20" ht="40.799999999999997" x14ac:dyDescent="0.25">
      <c r="A8" s="229">
        <v>7</v>
      </c>
      <c r="B8" s="206" t="s">
        <v>8369</v>
      </c>
      <c r="C8" s="233">
        <v>45664</v>
      </c>
      <c r="D8" s="208">
        <v>45675</v>
      </c>
      <c r="E8" s="169" t="s">
        <v>9</v>
      </c>
      <c r="F8" s="170" t="s">
        <v>8370</v>
      </c>
      <c r="G8" s="170" t="s">
        <v>8371</v>
      </c>
      <c r="H8" s="206" t="s">
        <v>5508</v>
      </c>
      <c r="I8" s="206" t="s">
        <v>3200</v>
      </c>
      <c r="J8" s="206" t="s">
        <v>3201</v>
      </c>
      <c r="K8" s="170"/>
      <c r="L8" s="169" t="s">
        <v>1308</v>
      </c>
      <c r="M8" s="169" t="s">
        <v>1308</v>
      </c>
      <c r="N8" s="170" t="s">
        <v>1070</v>
      </c>
      <c r="O8" s="170" t="s">
        <v>6243</v>
      </c>
      <c r="P8" s="170" t="str">
        <f ca="1">DATEDIF(C8,'Incoming 2023'!$O$2,"Y")&amp;" tahun, "&amp;DATEDIF(C8,'Incoming 2023'!$O$2,"YM")&amp;" bulan, "&amp;DATEDIF(C8,'Incoming 2023'!$O$2,"MD")&amp;" hari"</f>
        <v>1 tahun, 9 bulan, 2 hari</v>
      </c>
      <c r="Q8" s="207">
        <f ca="1">DATEDIF(C8,Summary!$A$1,"d")</f>
        <v>640</v>
      </c>
      <c r="R8" s="166" t="str" cm="1">
        <f t="array" aca="1" ref="R8" ca="1">_xlfn.IFS(Q8&lt;=S8,S8,Q8&lt;=S8*2,S8*2,Q8&lt;=S8*3,S8*3,Q8&gt;S8*3,"&gt;"&amp;S8*3)</f>
        <v>Info</v>
      </c>
      <c r="S8" s="166" t="str" cm="1">
        <f t="array" ref="S8">_xlfn.IFS(M8="Level 1",7,M8="Level 2",14,M8="Level 3","30",M8="Info","Info",M8="Closed","Closed")</f>
        <v>Info</v>
      </c>
      <c r="T8" s="170"/>
    </row>
    <row r="9" spans="1:20" ht="40.799999999999997" x14ac:dyDescent="0.25">
      <c r="A9" s="229">
        <v>8</v>
      </c>
      <c r="B9" s="206" t="s">
        <v>8372</v>
      </c>
      <c r="C9" s="233">
        <v>45664</v>
      </c>
      <c r="D9" s="208">
        <v>45645</v>
      </c>
      <c r="E9" s="169" t="s">
        <v>9</v>
      </c>
      <c r="F9" s="170" t="s">
        <v>8373</v>
      </c>
      <c r="G9" s="170" t="s">
        <v>8374</v>
      </c>
      <c r="H9" s="206" t="s">
        <v>5508</v>
      </c>
      <c r="I9" s="206" t="s">
        <v>3200</v>
      </c>
      <c r="J9" s="206" t="s">
        <v>3203</v>
      </c>
      <c r="K9" s="170"/>
      <c r="L9" s="169" t="s">
        <v>1308</v>
      </c>
      <c r="M9" s="169" t="s">
        <v>1308</v>
      </c>
      <c r="N9" s="170" t="s">
        <v>1070</v>
      </c>
      <c r="O9" s="170" t="s">
        <v>6243</v>
      </c>
      <c r="P9" s="170" t="str">
        <f ca="1">DATEDIF(C9,'Incoming 2023'!$O$2,"Y")&amp;" tahun, "&amp;DATEDIF(C9,'Incoming 2023'!$O$2,"YM")&amp;" bulan, "&amp;DATEDIF(C9,'Incoming 2023'!$O$2,"MD")&amp;" hari"</f>
        <v>1 tahun, 9 bulan, 2 hari</v>
      </c>
      <c r="Q9" s="207">
        <f ca="1">DATEDIF(C9,Summary!$A$1,"d")</f>
        <v>640</v>
      </c>
      <c r="R9" s="166" t="str" cm="1">
        <f t="array" aca="1" ref="R9" ca="1">_xlfn.IFS(Q9&lt;=S9,S9,Q9&lt;=S9*2,S9*2,Q9&lt;=S9*3,S9*3,Q9&gt;S9*3,"&gt;"&amp;S9*3)</f>
        <v>Info</v>
      </c>
      <c r="S9" s="166" t="str" cm="1">
        <f t="array" ref="S9">_xlfn.IFS(M9="Level 1",7,M9="Level 2",14,M9="Level 3","30",M9="Info","Info",M9="Closed","Closed")</f>
        <v>Info</v>
      </c>
      <c r="T9" s="170"/>
    </row>
    <row r="10" spans="1:20" ht="40.799999999999997" x14ac:dyDescent="0.25">
      <c r="A10" s="229">
        <v>9</v>
      </c>
      <c r="B10" s="206" t="s">
        <v>8375</v>
      </c>
      <c r="C10" s="233">
        <v>45664</v>
      </c>
      <c r="D10" s="208">
        <v>45645</v>
      </c>
      <c r="E10" s="169" t="s">
        <v>9</v>
      </c>
      <c r="F10" s="170" t="s">
        <v>8376</v>
      </c>
      <c r="G10" s="170" t="s">
        <v>8377</v>
      </c>
      <c r="H10" s="206" t="s">
        <v>5508</v>
      </c>
      <c r="I10" s="206" t="s">
        <v>3200</v>
      </c>
      <c r="J10" s="206" t="s">
        <v>3203</v>
      </c>
      <c r="K10" s="170"/>
      <c r="L10" s="169" t="s">
        <v>1308</v>
      </c>
      <c r="M10" s="169" t="s">
        <v>1308</v>
      </c>
      <c r="N10" s="170" t="s">
        <v>1070</v>
      </c>
      <c r="O10" s="170" t="s">
        <v>6243</v>
      </c>
      <c r="P10" s="170" t="str">
        <f ca="1">DATEDIF(C10,'Incoming 2023'!$O$2,"Y")&amp;" tahun, "&amp;DATEDIF(C10,'Incoming 2023'!$O$2,"YM")&amp;" bulan, "&amp;DATEDIF(C10,'Incoming 2023'!$O$2,"MD")&amp;" hari"</f>
        <v>1 tahun, 9 bulan, 2 hari</v>
      </c>
      <c r="Q10" s="207">
        <f ca="1">DATEDIF(C10,Summary!$A$1,"d")</f>
        <v>640</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x14ac:dyDescent="0.25">
      <c r="A11" s="229">
        <v>10</v>
      </c>
      <c r="B11" s="206" t="s">
        <v>8378</v>
      </c>
      <c r="C11" s="233">
        <v>45666</v>
      </c>
      <c r="D11" s="208">
        <v>45660</v>
      </c>
      <c r="E11" s="169" t="s">
        <v>39</v>
      </c>
      <c r="F11" s="170" t="s">
        <v>8586</v>
      </c>
      <c r="G11" s="170" t="s">
        <v>8379</v>
      </c>
      <c r="H11" s="206" t="s">
        <v>5508</v>
      </c>
      <c r="I11" s="206" t="s">
        <v>5989</v>
      </c>
      <c r="J11" s="206" t="s">
        <v>8380</v>
      </c>
      <c r="K11" s="170"/>
      <c r="L11" s="169" t="s">
        <v>1308</v>
      </c>
      <c r="M11" s="169" t="s">
        <v>1308</v>
      </c>
      <c r="N11" s="170" t="s">
        <v>1070</v>
      </c>
      <c r="O11" s="177" t="s">
        <v>9788</v>
      </c>
      <c r="P11" s="170" t="str">
        <f ca="1">DATEDIF(C11,'Incoming 2023'!$O$2,"Y")&amp;" tahun, "&amp;DATEDIF(C11,'Incoming 2023'!$O$2,"YM")&amp;" bulan, "&amp;DATEDIF(C11,'Incoming 2023'!$O$2,"MD")&amp;" hari"</f>
        <v>1 tahun, 9 bulan, 0 hari</v>
      </c>
      <c r="Q11" s="207">
        <f ca="1">DATEDIF(C11,Summary!$A$1,"d")</f>
        <v>638</v>
      </c>
      <c r="R11" s="166" t="str" cm="1">
        <f t="array" aca="1" ref="R11" ca="1">_xlfn.IFS(Q11&lt;=S11,S11,Q11&lt;=S11*2,S11*2,Q11&lt;=S11*3,S11*3,Q11&gt;S11*3,"&gt;"&amp;S11*3)</f>
        <v>Info</v>
      </c>
      <c r="S11" s="166" t="str" cm="1">
        <f t="array" ref="S11">_xlfn.IFS(M11="Level 1",7,M11="Level 2",14,M11="Level 3","30",M11="Info","Info",M11="Closed","Closed")</f>
        <v>Info</v>
      </c>
      <c r="T11" s="170"/>
    </row>
    <row r="12" spans="1:20" ht="61.2" x14ac:dyDescent="0.25">
      <c r="A12" s="229">
        <v>11</v>
      </c>
      <c r="B12" s="206" t="s">
        <v>8381</v>
      </c>
      <c r="C12" s="233">
        <v>45666</v>
      </c>
      <c r="D12" s="208">
        <v>45657</v>
      </c>
      <c r="E12" s="169" t="s">
        <v>39</v>
      </c>
      <c r="F12" s="170" t="s">
        <v>8587</v>
      </c>
      <c r="G12" s="170" t="s">
        <v>8382</v>
      </c>
      <c r="H12" s="206" t="s">
        <v>5508</v>
      </c>
      <c r="I12" s="206" t="s">
        <v>5989</v>
      </c>
      <c r="J12" s="206" t="s">
        <v>7866</v>
      </c>
      <c r="K12" s="170"/>
      <c r="L12" s="270" t="s">
        <v>1184</v>
      </c>
      <c r="M12" s="270" t="s">
        <v>1184</v>
      </c>
      <c r="N12" s="170" t="s">
        <v>1175</v>
      </c>
      <c r="O12" s="170" t="s">
        <v>7484</v>
      </c>
      <c r="P12" s="170" t="str">
        <f ca="1">DATEDIF(C12,'Incoming 2023'!$O$2,"Y")&amp;" tahun, "&amp;DATEDIF(C12,'Incoming 2023'!$O$2,"YM")&amp;" bulan, "&amp;DATEDIF(C12,'Incoming 2023'!$O$2,"MD")&amp;" hari"</f>
        <v>1 tahun, 9 bulan, 0 hari</v>
      </c>
      <c r="Q12" s="207">
        <f ca="1">DATEDIF(C12,Summary!$A$1,"d")</f>
        <v>638</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x14ac:dyDescent="0.25">
      <c r="A13" s="229">
        <v>12</v>
      </c>
      <c r="B13" s="206" t="s">
        <v>8383</v>
      </c>
      <c r="C13" s="233">
        <v>45667</v>
      </c>
      <c r="D13" s="208">
        <v>45649</v>
      </c>
      <c r="E13" s="169" t="s">
        <v>39</v>
      </c>
      <c r="F13" s="170" t="s">
        <v>8588</v>
      </c>
      <c r="G13" s="170" t="s">
        <v>8384</v>
      </c>
      <c r="H13" s="206" t="s">
        <v>5508</v>
      </c>
      <c r="I13" s="206" t="s">
        <v>3200</v>
      </c>
      <c r="J13" s="206" t="s">
        <v>7622</v>
      </c>
      <c r="K13" s="170"/>
      <c r="L13" s="169" t="s">
        <v>1308</v>
      </c>
      <c r="M13" s="169" t="s">
        <v>1308</v>
      </c>
      <c r="N13" s="170" t="s">
        <v>1070</v>
      </c>
      <c r="O13" s="170" t="s">
        <v>1071</v>
      </c>
      <c r="P13" s="170" t="str">
        <f ca="1">DATEDIF(C13,'Incoming 2023'!$O$2,"Y")&amp;" tahun, "&amp;DATEDIF(C13,'Incoming 2023'!$O$2,"YM")&amp;" bulan, "&amp;DATEDIF(C13,'Incoming 2023'!$O$2,"MD")&amp;" hari"</f>
        <v>1 tahun, 8 bulan, 29 hari</v>
      </c>
      <c r="Q13" s="207">
        <f ca="1">DATEDIF(C13,Summary!$A$1,"d")</f>
        <v>637</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x14ac:dyDescent="0.25">
      <c r="A14" s="229">
        <v>13</v>
      </c>
      <c r="B14" s="206" t="s">
        <v>8385</v>
      </c>
      <c r="C14" s="233">
        <v>45667</v>
      </c>
      <c r="D14" s="208">
        <v>45665</v>
      </c>
      <c r="E14" s="169" t="s">
        <v>39</v>
      </c>
      <c r="F14" s="170" t="s">
        <v>8589</v>
      </c>
      <c r="G14" s="170" t="s">
        <v>8603</v>
      </c>
      <c r="H14" s="206" t="s">
        <v>5985</v>
      </c>
      <c r="I14" s="206" t="s">
        <v>5985</v>
      </c>
      <c r="J14" s="206" t="s">
        <v>8386</v>
      </c>
      <c r="K14" s="170"/>
      <c r="L14" s="169" t="s">
        <v>1308</v>
      </c>
      <c r="M14" s="169" t="s">
        <v>1308</v>
      </c>
      <c r="N14" s="170" t="s">
        <v>1267</v>
      </c>
      <c r="O14" s="170" t="s">
        <v>1268</v>
      </c>
      <c r="P14" s="170" t="str">
        <f ca="1">DATEDIF(C14,'Incoming 2023'!$O$2,"Y")&amp;" tahun, "&amp;DATEDIF(C14,'Incoming 2023'!$O$2,"YM")&amp;" bulan, "&amp;DATEDIF(C14,'Incoming 2023'!$O$2,"MD")&amp;" hari"</f>
        <v>1 tahun, 8 bulan, 29 hari</v>
      </c>
      <c r="Q14" s="207">
        <f ca="1">DATEDIF(C14,Summary!$A$1,"d")</f>
        <v>637</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x14ac:dyDescent="0.25">
      <c r="A15" s="229">
        <v>14</v>
      </c>
      <c r="B15" s="206" t="s">
        <v>8387</v>
      </c>
      <c r="C15" s="233">
        <v>45667</v>
      </c>
      <c r="D15" s="208">
        <v>45649</v>
      </c>
      <c r="E15" s="169" t="s">
        <v>9</v>
      </c>
      <c r="F15" s="170" t="s">
        <v>8388</v>
      </c>
      <c r="G15" s="170" t="s">
        <v>8389</v>
      </c>
      <c r="H15" s="206" t="s">
        <v>5508</v>
      </c>
      <c r="I15" s="206" t="s">
        <v>5989</v>
      </c>
      <c r="J15" s="206" t="s">
        <v>7866</v>
      </c>
      <c r="K15" s="170"/>
      <c r="L15" s="166" t="s">
        <v>1308</v>
      </c>
      <c r="M15" s="169" t="s">
        <v>5813</v>
      </c>
      <c r="N15" s="170" t="s">
        <v>1175</v>
      </c>
      <c r="O15" s="170" t="s">
        <v>7484</v>
      </c>
      <c r="P15" s="170" t="str">
        <f ca="1">DATEDIF(C15,'Incoming 2023'!$O$2,"Y")&amp;" tahun, "&amp;DATEDIF(C15,'Incoming 2023'!$O$2,"YM")&amp;" bulan, "&amp;DATEDIF(C15,'Incoming 2023'!$O$2,"MD")&amp;" hari"</f>
        <v>1 tahun, 8 bulan, 29 hari</v>
      </c>
      <c r="Q15" s="207">
        <f ca="1">DATEDIF(C15,Summary!$A$1,"d")</f>
        <v>637</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x14ac:dyDescent="0.25">
      <c r="A16" s="229">
        <v>15</v>
      </c>
      <c r="B16" s="206" t="s">
        <v>8390</v>
      </c>
      <c r="C16" s="233">
        <v>45667</v>
      </c>
      <c r="D16" s="208">
        <v>45649</v>
      </c>
      <c r="E16" s="169" t="s">
        <v>9</v>
      </c>
      <c r="F16" s="170" t="s">
        <v>8391</v>
      </c>
      <c r="G16" s="170" t="s">
        <v>8392</v>
      </c>
      <c r="H16" s="206" t="s">
        <v>5508</v>
      </c>
      <c r="I16" s="206" t="s">
        <v>5989</v>
      </c>
      <c r="J16" s="206" t="s">
        <v>6030</v>
      </c>
      <c r="K16" s="170"/>
      <c r="L16" s="166" t="s">
        <v>1308</v>
      </c>
      <c r="M16" s="169" t="s">
        <v>5813</v>
      </c>
      <c r="N16" s="170" t="s">
        <v>1175</v>
      </c>
      <c r="O16" s="170" t="s">
        <v>7484</v>
      </c>
      <c r="P16" s="170" t="str">
        <f ca="1">DATEDIF(C16,'Incoming 2023'!$O$2,"Y")&amp;" tahun, "&amp;DATEDIF(C16,'Incoming 2023'!$O$2,"YM")&amp;" bulan, "&amp;DATEDIF(C16,'Incoming 2023'!$O$2,"MD")&amp;" hari"</f>
        <v>1 tahun, 8 bulan, 29 hari</v>
      </c>
      <c r="Q16" s="207">
        <f ca="1">DATEDIF(C16,Summary!$A$1,"d")</f>
        <v>637</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x14ac:dyDescent="0.25">
      <c r="A17" s="229">
        <v>16</v>
      </c>
      <c r="B17" s="206" t="s">
        <v>8393</v>
      </c>
      <c r="C17" s="233">
        <v>45667</v>
      </c>
      <c r="D17" s="208">
        <v>45677</v>
      </c>
      <c r="E17" s="169" t="s">
        <v>9</v>
      </c>
      <c r="F17" s="170" t="s">
        <v>8394</v>
      </c>
      <c r="G17" s="170" t="s">
        <v>8395</v>
      </c>
      <c r="H17" s="206" t="s">
        <v>5508</v>
      </c>
      <c r="I17" s="206" t="s">
        <v>5990</v>
      </c>
      <c r="J17" s="206" t="s">
        <v>3201</v>
      </c>
      <c r="K17" s="170"/>
      <c r="L17" s="169" t="s">
        <v>1308</v>
      </c>
      <c r="M17" s="169" t="s">
        <v>1308</v>
      </c>
      <c r="N17" s="170" t="s">
        <v>1070</v>
      </c>
      <c r="O17" s="170" t="s">
        <v>5481</v>
      </c>
      <c r="P17" s="170" t="str">
        <f ca="1">DATEDIF(C17,'Incoming 2023'!$O$2,"Y")&amp;" tahun, "&amp;DATEDIF(C17,'Incoming 2023'!$O$2,"YM")&amp;" bulan, "&amp;DATEDIF(C17,'Incoming 2023'!$O$2,"MD")&amp;" hari"</f>
        <v>1 tahun, 8 bulan, 29 hari</v>
      </c>
      <c r="Q17" s="207">
        <f ca="1">DATEDIF(C17,Summary!$A$1,"d")</f>
        <v>637</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x14ac:dyDescent="0.25">
      <c r="A18" s="229">
        <v>17</v>
      </c>
      <c r="B18" s="206" t="s">
        <v>8396</v>
      </c>
      <c r="C18" s="233">
        <v>45667</v>
      </c>
      <c r="D18" s="208">
        <v>45653</v>
      </c>
      <c r="E18" s="169" t="s">
        <v>9</v>
      </c>
      <c r="F18" s="170" t="s">
        <v>8397</v>
      </c>
      <c r="G18" s="170" t="s">
        <v>8398</v>
      </c>
      <c r="H18" s="206" t="s">
        <v>5508</v>
      </c>
      <c r="I18" s="206" t="s">
        <v>7640</v>
      </c>
      <c r="J18" s="206" t="s">
        <v>3201</v>
      </c>
      <c r="K18" s="170"/>
      <c r="L18" s="169" t="s">
        <v>1308</v>
      </c>
      <c r="M18" s="169" t="s">
        <v>1308</v>
      </c>
      <c r="N18" s="170" t="s">
        <v>1070</v>
      </c>
      <c r="O18" s="177" t="s">
        <v>8067</v>
      </c>
      <c r="P18" s="170" t="str">
        <f ca="1">DATEDIF(C18,'Incoming 2023'!$O$2,"Y")&amp;" tahun, "&amp;DATEDIF(C18,'Incoming 2023'!$O$2,"YM")&amp;" bulan, "&amp;DATEDIF(C18,'Incoming 2023'!$O$2,"MD")&amp;" hari"</f>
        <v>1 tahun, 8 bulan, 29 hari</v>
      </c>
      <c r="Q18" s="207">
        <f ca="1">DATEDIF(C18,Summary!$A$1,"d")</f>
        <v>637</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x14ac:dyDescent="0.25">
      <c r="A19" s="229">
        <v>18</v>
      </c>
      <c r="B19" s="206" t="s">
        <v>8399</v>
      </c>
      <c r="C19" s="233">
        <v>45667</v>
      </c>
      <c r="D19" s="208">
        <v>45687</v>
      </c>
      <c r="E19" s="169" t="s">
        <v>9</v>
      </c>
      <c r="F19" s="170" t="s">
        <v>8400</v>
      </c>
      <c r="G19" s="170" t="s">
        <v>8401</v>
      </c>
      <c r="H19" s="206" t="s">
        <v>5508</v>
      </c>
      <c r="I19" s="206" t="s">
        <v>3200</v>
      </c>
      <c r="J19" s="206" t="s">
        <v>3203</v>
      </c>
      <c r="K19" s="170"/>
      <c r="L19" s="166" t="s">
        <v>1308</v>
      </c>
      <c r="M19" s="169" t="s">
        <v>1308</v>
      </c>
      <c r="N19" s="170" t="s">
        <v>1070</v>
      </c>
      <c r="O19" s="170" t="s">
        <v>6243</v>
      </c>
      <c r="P19" s="170" t="str">
        <f ca="1">DATEDIF(C19,'Incoming 2023'!$O$2,"Y")&amp;" tahun, "&amp;DATEDIF(C19,'Incoming 2023'!$O$2,"YM")&amp;" bulan, "&amp;DATEDIF(C19,'Incoming 2023'!$O$2,"MD")&amp;" hari"</f>
        <v>1 tahun, 8 bulan, 29 hari</v>
      </c>
      <c r="Q19" s="207">
        <f ca="1">DATEDIF(C19,Summary!$A$1,"d")</f>
        <v>637</v>
      </c>
      <c r="R19" s="166" t="str" cm="1">
        <f t="array" aca="1" ref="R19" ca="1">_xlfn.IFS(Q19&lt;=S19,S19,Q19&lt;=S19*2,S19*2,Q19&lt;=S19*3,S19*3,Q19&gt;S19*3,"&gt;"&amp;S19*3)</f>
        <v>Info</v>
      </c>
      <c r="S19" s="166" t="str" cm="1">
        <f t="array" ref="S19">_xlfn.IFS(M19="Level 1",7,M19="Level 2",14,M19="Level 3","30",M19="Info","Info",M19="Closed","Closed")</f>
        <v>Info</v>
      </c>
      <c r="T19" s="170"/>
    </row>
    <row r="20" spans="1:20" ht="61.2" x14ac:dyDescent="0.25">
      <c r="A20" s="229">
        <v>19</v>
      </c>
      <c r="B20" s="206" t="s">
        <v>8402</v>
      </c>
      <c r="C20" s="233">
        <v>45670</v>
      </c>
      <c r="D20" s="208">
        <v>45677</v>
      </c>
      <c r="E20" s="169"/>
      <c r="F20" s="170" t="s">
        <v>8590</v>
      </c>
      <c r="G20" s="170" t="s">
        <v>8403</v>
      </c>
      <c r="H20" s="206" t="s">
        <v>5985</v>
      </c>
      <c r="I20" s="206" t="s">
        <v>5985</v>
      </c>
      <c r="J20" s="206" t="s">
        <v>5701</v>
      </c>
      <c r="K20" s="170"/>
      <c r="L20" s="169" t="s">
        <v>1308</v>
      </c>
      <c r="M20" s="169" t="s">
        <v>1308</v>
      </c>
      <c r="N20" s="170" t="s">
        <v>1080</v>
      </c>
      <c r="O20" s="170" t="s">
        <v>8269</v>
      </c>
      <c r="P20" s="170" t="str">
        <f ca="1">DATEDIF(C20,'Incoming 2023'!$O$2,"Y")&amp;" tahun, "&amp;DATEDIF(C20,'Incoming 2023'!$O$2,"YM")&amp;" bulan, "&amp;DATEDIF(C20,'Incoming 2023'!$O$2,"MD")&amp;" hari"</f>
        <v>1 tahun, 8 bulan, 26 hari</v>
      </c>
      <c r="Q20" s="207">
        <f ca="1">DATEDIF(C20,Summary!$A$1,"d")</f>
        <v>634</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x14ac:dyDescent="0.25">
      <c r="A21" s="229">
        <v>20</v>
      </c>
      <c r="B21" s="206" t="s">
        <v>8404</v>
      </c>
      <c r="C21" s="233">
        <v>45670</v>
      </c>
      <c r="D21" s="208">
        <v>45650</v>
      </c>
      <c r="E21" s="169" t="s">
        <v>39</v>
      </c>
      <c r="F21" s="170" t="s">
        <v>8591</v>
      </c>
      <c r="G21" s="170" t="s">
        <v>8405</v>
      </c>
      <c r="H21" s="206" t="s">
        <v>5985</v>
      </c>
      <c r="I21" s="206" t="s">
        <v>5985</v>
      </c>
      <c r="J21" s="206" t="s">
        <v>5701</v>
      </c>
      <c r="K21" s="170"/>
      <c r="L21" s="270" t="s">
        <v>1184</v>
      </c>
      <c r="M21" s="270" t="s">
        <v>1184</v>
      </c>
      <c r="N21" s="170" t="s">
        <v>1080</v>
      </c>
      <c r="O21" s="170" t="s">
        <v>8269</v>
      </c>
      <c r="P21" s="170" t="str">
        <f ca="1">DATEDIF(C21,'Incoming 2023'!$O$2,"Y")&amp;" tahun, "&amp;DATEDIF(C21,'Incoming 2023'!$O$2,"YM")&amp;" bulan, "&amp;DATEDIF(C21,'Incoming 2023'!$O$2,"MD")&amp;" hari"</f>
        <v>1 tahun, 8 bulan, 26 hari</v>
      </c>
      <c r="Q21" s="207">
        <f ca="1">DATEDIF(C21,Summary!$A$1,"d")</f>
        <v>634</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x14ac:dyDescent="0.25">
      <c r="A22" s="229">
        <v>21</v>
      </c>
      <c r="B22" s="206" t="s">
        <v>8406</v>
      </c>
      <c r="C22" s="233">
        <v>45670</v>
      </c>
      <c r="D22" s="208">
        <v>45680</v>
      </c>
      <c r="E22" s="169" t="s">
        <v>39</v>
      </c>
      <c r="F22" s="170" t="s">
        <v>8592</v>
      </c>
      <c r="G22" s="170" t="s">
        <v>8407</v>
      </c>
      <c r="H22" s="206" t="s">
        <v>5985</v>
      </c>
      <c r="I22" s="206" t="s">
        <v>5985</v>
      </c>
      <c r="J22" s="206" t="s">
        <v>5701</v>
      </c>
      <c r="K22" s="170"/>
      <c r="L22" s="270" t="s">
        <v>1184</v>
      </c>
      <c r="M22" s="270" t="s">
        <v>1184</v>
      </c>
      <c r="N22" s="170" t="s">
        <v>1080</v>
      </c>
      <c r="O22" s="170" t="s">
        <v>8269</v>
      </c>
      <c r="P22" s="170" t="str">
        <f ca="1">DATEDIF(C22,'Incoming 2023'!$O$2,"Y")&amp;" tahun, "&amp;DATEDIF(C22,'Incoming 2023'!$O$2,"YM")&amp;" bulan, "&amp;DATEDIF(C22,'Incoming 2023'!$O$2,"MD")&amp;" hari"</f>
        <v>1 tahun, 8 bulan, 26 hari</v>
      </c>
      <c r="Q22" s="207">
        <f ca="1">DATEDIF(C22,Summary!$A$1,"d")</f>
        <v>634</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x14ac:dyDescent="0.25">
      <c r="A23" s="229">
        <v>22</v>
      </c>
      <c r="B23" s="206" t="s">
        <v>8408</v>
      </c>
      <c r="C23" s="233">
        <v>45673</v>
      </c>
      <c r="D23" s="208">
        <v>45672</v>
      </c>
      <c r="E23" s="169" t="s">
        <v>9</v>
      </c>
      <c r="F23" s="170" t="s">
        <v>8409</v>
      </c>
      <c r="G23" s="170" t="s">
        <v>8410</v>
      </c>
      <c r="H23" s="206" t="s">
        <v>5985</v>
      </c>
      <c r="I23" s="206" t="s">
        <v>5985</v>
      </c>
      <c r="J23" s="206" t="s">
        <v>7423</v>
      </c>
      <c r="K23" s="170"/>
      <c r="L23" s="169" t="s">
        <v>1308</v>
      </c>
      <c r="M23" s="169" t="s">
        <v>1308</v>
      </c>
      <c r="N23" s="170" t="s">
        <v>1080</v>
      </c>
      <c r="O23" s="170" t="s">
        <v>8269</v>
      </c>
      <c r="P23" s="170" t="str">
        <f ca="1">DATEDIF(C23,'Incoming 2023'!$O$2,"Y")&amp;" tahun, "&amp;DATEDIF(C23,'Incoming 2023'!$O$2,"YM")&amp;" bulan, "&amp;DATEDIF(C23,'Incoming 2023'!$O$2,"MD")&amp;" hari"</f>
        <v>1 tahun, 8 bulan, 23 hari</v>
      </c>
      <c r="Q23" s="207">
        <f ca="1">DATEDIF(C23,Summary!$A$1,"d")</f>
        <v>631</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x14ac:dyDescent="0.25">
      <c r="A24" s="229">
        <v>23</v>
      </c>
      <c r="B24" s="206" t="s">
        <v>8411</v>
      </c>
      <c r="C24" s="233">
        <v>45673</v>
      </c>
      <c r="D24" s="208">
        <v>45649</v>
      </c>
      <c r="E24" s="169" t="s">
        <v>39</v>
      </c>
      <c r="F24" s="170" t="s">
        <v>8593</v>
      </c>
      <c r="G24" s="170" t="s">
        <v>8412</v>
      </c>
      <c r="H24" s="206" t="s">
        <v>5985</v>
      </c>
      <c r="I24" s="206" t="s">
        <v>5985</v>
      </c>
      <c r="J24" s="206" t="s">
        <v>7423</v>
      </c>
      <c r="K24" s="170"/>
      <c r="L24" s="169" t="s">
        <v>1308</v>
      </c>
      <c r="M24" s="169" t="s">
        <v>1308</v>
      </c>
      <c r="N24" s="170" t="s">
        <v>1080</v>
      </c>
      <c r="O24" s="170" t="s">
        <v>8269</v>
      </c>
      <c r="P24" s="170" t="str">
        <f ca="1">DATEDIF(C24,'Incoming 2023'!$O$2,"Y")&amp;" tahun, "&amp;DATEDIF(C24,'Incoming 2023'!$O$2,"YM")&amp;" bulan, "&amp;DATEDIF(C24,'Incoming 2023'!$O$2,"MD")&amp;" hari"</f>
        <v>1 tahun, 8 bulan, 23 hari</v>
      </c>
      <c r="Q24" s="207">
        <f ca="1">DATEDIF(C24,Summary!$A$1,"d")</f>
        <v>631</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x14ac:dyDescent="0.25">
      <c r="A25" s="229">
        <v>24</v>
      </c>
      <c r="B25" s="206" t="s">
        <v>8413</v>
      </c>
      <c r="C25" s="233">
        <v>45673</v>
      </c>
      <c r="D25" s="208">
        <v>45670</v>
      </c>
      <c r="E25" s="169" t="s">
        <v>39</v>
      </c>
      <c r="F25" s="170" t="s">
        <v>8594</v>
      </c>
      <c r="G25" s="170" t="s">
        <v>8813</v>
      </c>
      <c r="H25" s="206" t="s">
        <v>5985</v>
      </c>
      <c r="I25" s="206" t="s">
        <v>5985</v>
      </c>
      <c r="J25" s="206" t="s">
        <v>5841</v>
      </c>
      <c r="K25" s="170"/>
      <c r="L25" s="270" t="s">
        <v>1184</v>
      </c>
      <c r="M25" s="270" t="s">
        <v>1184</v>
      </c>
      <c r="N25" s="170" t="s">
        <v>1088</v>
      </c>
      <c r="O25" s="170" t="s">
        <v>1089</v>
      </c>
      <c r="P25" s="170" t="str">
        <f ca="1">DATEDIF(C25,'Incoming 2023'!$O$2,"Y")&amp;" tahun, "&amp;DATEDIF(C25,'Incoming 2023'!$O$2,"YM")&amp;" bulan, "&amp;DATEDIF(C25,'Incoming 2023'!$O$2,"MD")&amp;" hari"</f>
        <v>1 tahun, 8 bulan, 23 hari</v>
      </c>
      <c r="Q25" s="207">
        <f ca="1">DATEDIF(C25,Summary!$A$1,"d")</f>
        <v>631</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x14ac:dyDescent="0.25">
      <c r="A26" s="229">
        <v>25</v>
      </c>
      <c r="B26" s="206" t="s">
        <v>8414</v>
      </c>
      <c r="C26" s="233">
        <v>45673</v>
      </c>
      <c r="D26" s="208">
        <v>45672</v>
      </c>
      <c r="E26" s="169" t="s">
        <v>39</v>
      </c>
      <c r="F26" s="170" t="s">
        <v>8595</v>
      </c>
      <c r="G26" s="170" t="s">
        <v>8415</v>
      </c>
      <c r="H26" s="206" t="s">
        <v>5508</v>
      </c>
      <c r="I26" s="206" t="s">
        <v>3189</v>
      </c>
      <c r="J26" s="206" t="s">
        <v>5939</v>
      </c>
      <c r="K26" s="170"/>
      <c r="L26" s="209" t="s">
        <v>1308</v>
      </c>
      <c r="M26" s="209" t="s">
        <v>1308</v>
      </c>
      <c r="N26" s="170" t="s">
        <v>1070</v>
      </c>
      <c r="O26" s="170" t="s">
        <v>5604</v>
      </c>
      <c r="P26" s="170" t="str">
        <f ca="1">DATEDIF(C26,'Incoming 2023'!$O$2,"Y")&amp;" tahun, "&amp;DATEDIF(C26,'Incoming 2023'!$O$2,"YM")&amp;" bulan, "&amp;DATEDIF(C26,'Incoming 2023'!$O$2,"MD")&amp;" hari"</f>
        <v>1 tahun, 8 bulan, 23 hari</v>
      </c>
      <c r="Q26" s="207">
        <f ca="1">DATEDIF(C26,Summary!$A$1,"d")</f>
        <v>631</v>
      </c>
      <c r="R26" s="166" t="str" cm="1">
        <f t="array" aca="1" ref="R26" ca="1">_xlfn.IFS(Q26&lt;=S26,S26,Q26&lt;=S26*2,S26*2,Q26&lt;=S26*3,S26*3,Q26&gt;S26*3,"&gt;"&amp;S26*3)</f>
        <v>Info</v>
      </c>
      <c r="S26" s="210" t="str" cm="1">
        <f t="array" ref="S26">_xlfn.IFS(M26="Level 1",7,M26="Level 2",14,M26="Level 3","30",M26="Info","Info",M26="Closed","Closed")</f>
        <v>Info</v>
      </c>
      <c r="T26" s="170"/>
    </row>
    <row r="27" spans="1:20" ht="40.799999999999997" x14ac:dyDescent="0.25">
      <c r="A27" s="229">
        <v>26</v>
      </c>
      <c r="B27" s="206" t="s">
        <v>8519</v>
      </c>
      <c r="C27" s="233">
        <v>45691</v>
      </c>
      <c r="D27" s="208">
        <v>45680</v>
      </c>
      <c r="E27" s="169" t="s">
        <v>39</v>
      </c>
      <c r="F27" s="170" t="s">
        <v>8596</v>
      </c>
      <c r="G27" s="170" t="s">
        <v>8549</v>
      </c>
      <c r="H27" s="206" t="s">
        <v>5508</v>
      </c>
      <c r="I27" s="206" t="s">
        <v>5989</v>
      </c>
      <c r="J27" s="206" t="s">
        <v>6030</v>
      </c>
      <c r="K27" s="206"/>
      <c r="L27" s="169" t="s">
        <v>1308</v>
      </c>
      <c r="M27" s="207" t="s">
        <v>1308</v>
      </c>
      <c r="N27" s="170" t="s">
        <v>1175</v>
      </c>
      <c r="O27" s="170" t="s">
        <v>7484</v>
      </c>
      <c r="P27" s="170" t="str">
        <f ca="1">DATEDIF(C27,'Incoming 2023'!$O$2,"Y")&amp;" tahun, "&amp;DATEDIF(C27,'Incoming 2023'!$O$2,"YM")&amp;" bulan, "&amp;DATEDIF(C27,'Incoming 2023'!$O$2,"MD")&amp;" hari"</f>
        <v>1 tahun, 8 bulan, 6 hari</v>
      </c>
      <c r="Q27" s="207">
        <f ca="1">DATEDIF(C27,Summary!$A$1,"d")</f>
        <v>613</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x14ac:dyDescent="0.25">
      <c r="A28" s="229">
        <v>27</v>
      </c>
      <c r="B28" s="206" t="s">
        <v>8520</v>
      </c>
      <c r="C28" s="233">
        <v>45677</v>
      </c>
      <c r="D28" s="208">
        <v>45644</v>
      </c>
      <c r="E28" s="169" t="s">
        <v>9</v>
      </c>
      <c r="F28" s="170" t="s">
        <v>8550</v>
      </c>
      <c r="G28" s="170" t="s">
        <v>8551</v>
      </c>
      <c r="H28" s="206" t="s">
        <v>5508</v>
      </c>
      <c r="I28" s="206" t="s">
        <v>7640</v>
      </c>
      <c r="J28" s="206" t="s">
        <v>6030</v>
      </c>
      <c r="K28" s="206"/>
      <c r="L28" s="169" t="s">
        <v>1308</v>
      </c>
      <c r="M28" s="207" t="s">
        <v>1308</v>
      </c>
      <c r="N28" s="170" t="s">
        <v>1070</v>
      </c>
      <c r="O28" s="177" t="s">
        <v>8067</v>
      </c>
      <c r="P28" s="170" t="str">
        <f ca="1">DATEDIF(C28,'Incoming 2023'!$O$2,"Y")&amp;" tahun, "&amp;DATEDIF(C28,'Incoming 2023'!$O$2,"YM")&amp;" bulan, "&amp;DATEDIF(C28,'Incoming 2023'!$O$2,"MD")&amp;" hari"</f>
        <v>1 tahun, 8 bulan, 19 hari</v>
      </c>
      <c r="Q28" s="207">
        <f ca="1">DATEDIF(C28,Summary!$A$1,"d")</f>
        <v>627</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x14ac:dyDescent="0.25">
      <c r="A29" s="229">
        <v>28</v>
      </c>
      <c r="B29" s="206" t="s">
        <v>8521</v>
      </c>
      <c r="C29" s="233">
        <v>45691</v>
      </c>
      <c r="D29" s="208">
        <v>45678</v>
      </c>
      <c r="E29" s="169" t="s">
        <v>39</v>
      </c>
      <c r="F29" s="170" t="s">
        <v>8597</v>
      </c>
      <c r="G29" s="170" t="s">
        <v>8552</v>
      </c>
      <c r="H29" s="206" t="s">
        <v>5508</v>
      </c>
      <c r="I29" s="169" t="s">
        <v>5989</v>
      </c>
      <c r="J29" s="206" t="s">
        <v>7866</v>
      </c>
      <c r="K29" s="206"/>
      <c r="L29" s="241" t="s">
        <v>1305</v>
      </c>
      <c r="M29" s="241" t="s">
        <v>5814</v>
      </c>
      <c r="N29" s="170" t="s">
        <v>1070</v>
      </c>
      <c r="O29" s="177" t="s">
        <v>9788</v>
      </c>
      <c r="P29" s="170" t="str">
        <f ca="1">DATEDIF(C29,'Incoming 2023'!$O$2,"Y")&amp;" tahun, "&amp;DATEDIF(C29,'Incoming 2023'!$O$2,"YM")&amp;" bulan, "&amp;DATEDIF(C29,'Incoming 2023'!$O$2,"MD")&amp;" hari"</f>
        <v>1 tahun, 8 bulan, 6 hari</v>
      </c>
      <c r="Q29" s="207">
        <f ca="1">DATEDIF(C29,Summary!$A$1,"d")</f>
        <v>613</v>
      </c>
      <c r="R29" s="166" t="str" cm="1">
        <f t="array" aca="1" ref="R29" ca="1">_xlfn.IFS(Q29&lt;=S29,S29,Q29&lt;=S29*2,S29*2,Q29&lt;=S29*3,S29*3,Q29&gt;S29*3,"&gt;"&amp;S29*3)</f>
        <v>&gt;42</v>
      </c>
      <c r="S29" s="210" cm="1">
        <f t="array" ref="S29">_xlfn.IFS(M29="Level 1",7,M29="Level 2",14,M29="Level 3","30",M29="Info","Info",M29="Closed","Closed")</f>
        <v>14</v>
      </c>
      <c r="T29" s="170"/>
    </row>
    <row r="30" spans="1:20" ht="81.599999999999994" x14ac:dyDescent="0.25">
      <c r="A30" s="229">
        <v>29</v>
      </c>
      <c r="B30" s="206" t="s">
        <v>8522</v>
      </c>
      <c r="C30" s="233">
        <v>45680</v>
      </c>
      <c r="D30" s="208">
        <v>45703</v>
      </c>
      <c r="E30" s="169" t="s">
        <v>39</v>
      </c>
      <c r="F30" s="170" t="s">
        <v>8553</v>
      </c>
      <c r="G30" s="170" t="s">
        <v>8554</v>
      </c>
      <c r="H30" s="206" t="s">
        <v>5508</v>
      </c>
      <c r="I30" s="206" t="s">
        <v>7640</v>
      </c>
      <c r="J30" s="206" t="s">
        <v>5841</v>
      </c>
      <c r="K30" s="206"/>
      <c r="L30" s="169" t="s">
        <v>1308</v>
      </c>
      <c r="M30" s="207" t="s">
        <v>1308</v>
      </c>
      <c r="N30" s="170" t="s">
        <v>1070</v>
      </c>
      <c r="O30" s="177" t="s">
        <v>8067</v>
      </c>
      <c r="P30" s="170" t="str">
        <f ca="1">DATEDIF(C30,'Incoming 2023'!$O$2,"Y")&amp;" tahun, "&amp;DATEDIF(C30,'Incoming 2023'!$O$2,"YM")&amp;" bulan, "&amp;DATEDIF(C30,'Incoming 2023'!$O$2,"MD")&amp;" hari"</f>
        <v>1 tahun, 8 bulan, 16 hari</v>
      </c>
      <c r="Q30" s="207">
        <f ca="1">DATEDIF(C30,Summary!$A$1,"d")</f>
        <v>624</v>
      </c>
      <c r="R30" s="166" t="str" cm="1">
        <f t="array" aca="1" ref="R30" ca="1">_xlfn.IFS(Q30&lt;=S30,S30,Q30&lt;=S30*2,S30*2,Q30&lt;=S30*3,S30*3,Q30&gt;S30*3,"&gt;"&amp;S30*3)</f>
        <v>Info</v>
      </c>
      <c r="S30" s="166" t="str" cm="1">
        <f t="array" ref="S30">_xlfn.IFS(M30="Level 1",7,M30="Level 2",14,M30="Level 3","30",M30="Info","Info",M30="Closed","Closed")</f>
        <v>Info</v>
      </c>
      <c r="T30" s="170"/>
    </row>
    <row r="31" spans="1:20" ht="102" x14ac:dyDescent="0.25">
      <c r="A31" s="229">
        <v>30</v>
      </c>
      <c r="B31" s="206" t="s">
        <v>8523</v>
      </c>
      <c r="C31" s="233">
        <v>45680</v>
      </c>
      <c r="D31" s="208">
        <v>45672</v>
      </c>
      <c r="E31" s="169" t="s">
        <v>39</v>
      </c>
      <c r="F31" s="170" t="s">
        <v>8598</v>
      </c>
      <c r="G31" s="170" t="s">
        <v>8604</v>
      </c>
      <c r="H31" s="206" t="s">
        <v>1079</v>
      </c>
      <c r="I31" s="206" t="s">
        <v>5999</v>
      </c>
      <c r="J31" s="206" t="s">
        <v>6953</v>
      </c>
      <c r="K31" s="206"/>
      <c r="L31" s="169" t="s">
        <v>1308</v>
      </c>
      <c r="M31" s="207" t="s">
        <v>1308</v>
      </c>
      <c r="N31" s="170" t="s">
        <v>1079</v>
      </c>
      <c r="O31" s="170" t="s">
        <v>2488</v>
      </c>
      <c r="P31" s="170" t="str">
        <f ca="1">DATEDIF(C31,'Incoming 2023'!$O$2,"Y")&amp;" tahun, "&amp;DATEDIF(C31,'Incoming 2023'!$O$2,"YM")&amp;" bulan, "&amp;DATEDIF(C31,'Incoming 2023'!$O$2,"MD")&amp;" hari"</f>
        <v>1 tahun, 8 bulan, 16 hari</v>
      </c>
      <c r="Q31" s="207">
        <f ca="1">DATEDIF(C31,Summary!$A$1,"d")</f>
        <v>624</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x14ac:dyDescent="0.25">
      <c r="A32" s="229">
        <v>31</v>
      </c>
      <c r="B32" s="206" t="s">
        <v>8524</v>
      </c>
      <c r="C32" s="233">
        <v>45691</v>
      </c>
      <c r="D32" s="208">
        <v>45708</v>
      </c>
      <c r="E32" s="169" t="s">
        <v>39</v>
      </c>
      <c r="F32" s="170" t="s">
        <v>8599</v>
      </c>
      <c r="G32" s="170" t="s">
        <v>8555</v>
      </c>
      <c r="H32" s="206" t="s">
        <v>5508</v>
      </c>
      <c r="I32" s="206" t="s">
        <v>5989</v>
      </c>
      <c r="J32" s="206" t="s">
        <v>7866</v>
      </c>
      <c r="K32" s="206"/>
      <c r="L32" s="270" t="s">
        <v>1184</v>
      </c>
      <c r="M32" s="270" t="s">
        <v>1184</v>
      </c>
      <c r="N32" s="170" t="s">
        <v>1175</v>
      </c>
      <c r="O32" s="170" t="s">
        <v>7484</v>
      </c>
      <c r="P32" s="170" t="str">
        <f ca="1">DATEDIF(C32,'Incoming 2023'!$O$2,"Y")&amp;" tahun, "&amp;DATEDIF(C32,'Incoming 2023'!$O$2,"YM")&amp;" bulan, "&amp;DATEDIF(C32,'Incoming 2023'!$O$2,"MD")&amp;" hari"</f>
        <v>1 tahun, 8 bulan, 6 hari</v>
      </c>
      <c r="Q32" s="207">
        <f ca="1">DATEDIF(C32,Summary!$A$1,"d")</f>
        <v>613</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x14ac:dyDescent="0.25">
      <c r="A33" s="229">
        <v>32</v>
      </c>
      <c r="B33" s="206" t="s">
        <v>8525</v>
      </c>
      <c r="C33" s="233">
        <v>45691</v>
      </c>
      <c r="D33" s="208">
        <v>45688</v>
      </c>
      <c r="E33" s="169" t="s">
        <v>39</v>
      </c>
      <c r="F33" s="170" t="s">
        <v>8556</v>
      </c>
      <c r="G33" s="170" t="s">
        <v>7241</v>
      </c>
      <c r="H33" s="206" t="s">
        <v>1079</v>
      </c>
      <c r="I33" s="206" t="s">
        <v>7397</v>
      </c>
      <c r="J33" s="206" t="s">
        <v>2895</v>
      </c>
      <c r="K33" s="206"/>
      <c r="L33" s="169" t="s">
        <v>1308</v>
      </c>
      <c r="M33" s="207" t="s">
        <v>1308</v>
      </c>
      <c r="N33" s="170" t="s">
        <v>1079</v>
      </c>
      <c r="O33" s="170" t="s">
        <v>2489</v>
      </c>
      <c r="P33" s="170" t="str">
        <f ca="1">DATEDIF(C33,'Incoming 2023'!$O$2,"Y")&amp;" tahun, "&amp;DATEDIF(C33,'Incoming 2023'!$O$2,"YM")&amp;" bulan, "&amp;DATEDIF(C33,'Incoming 2023'!$O$2,"MD")&amp;" hari"</f>
        <v>1 tahun, 8 bulan, 6 hari</v>
      </c>
      <c r="Q33" s="207">
        <f ca="1">DATEDIF(C33,Summary!$A$1,"d")</f>
        <v>613</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x14ac:dyDescent="0.25">
      <c r="A34" s="229">
        <v>33</v>
      </c>
      <c r="B34" s="206" t="s">
        <v>8526</v>
      </c>
      <c r="C34" s="233">
        <v>45692</v>
      </c>
      <c r="D34" s="208">
        <v>45691</v>
      </c>
      <c r="E34" s="169" t="s">
        <v>39</v>
      </c>
      <c r="F34" s="170" t="s">
        <v>8557</v>
      </c>
      <c r="G34" s="170" t="s">
        <v>8558</v>
      </c>
      <c r="H34" s="206" t="s">
        <v>5985</v>
      </c>
      <c r="I34" s="206" t="s">
        <v>5985</v>
      </c>
      <c r="J34" s="206" t="s">
        <v>5873</v>
      </c>
      <c r="K34" s="206" t="s">
        <v>1308</v>
      </c>
      <c r="L34" s="169" t="s">
        <v>1308</v>
      </c>
      <c r="M34" s="207" t="s">
        <v>1308</v>
      </c>
      <c r="N34" s="170" t="s">
        <v>1080</v>
      </c>
      <c r="O34" s="170" t="s">
        <v>8269</v>
      </c>
      <c r="P34" s="170" t="str">
        <f ca="1">DATEDIF(C34,'Incoming 2023'!$O$2,"Y")&amp;" tahun, "&amp;DATEDIF(C34,'Incoming 2023'!$O$2,"YM")&amp;" bulan, "&amp;DATEDIF(C34,'Incoming 2023'!$O$2,"MD")&amp;" hari"</f>
        <v>1 tahun, 8 bulan, 5 hari</v>
      </c>
      <c r="Q34" s="207">
        <f ca="1">DATEDIF(C34,Summary!$A$1,"d")</f>
        <v>612</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x14ac:dyDescent="0.25">
      <c r="A35" s="229">
        <v>34</v>
      </c>
      <c r="B35" s="206" t="s">
        <v>8527</v>
      </c>
      <c r="C35" s="233">
        <v>45691</v>
      </c>
      <c r="D35" s="208">
        <v>45656</v>
      </c>
      <c r="E35" s="169" t="s">
        <v>39</v>
      </c>
      <c r="F35" s="170" t="s">
        <v>8600</v>
      </c>
      <c r="G35" s="170" t="s">
        <v>8559</v>
      </c>
      <c r="H35" s="206" t="s">
        <v>5985</v>
      </c>
      <c r="I35" s="206" t="s">
        <v>5989</v>
      </c>
      <c r="J35" s="206" t="s">
        <v>6086</v>
      </c>
      <c r="K35" s="206"/>
      <c r="L35" s="270" t="s">
        <v>1184</v>
      </c>
      <c r="M35" s="270" t="s">
        <v>1184</v>
      </c>
      <c r="N35" s="207" t="s">
        <v>1744</v>
      </c>
      <c r="O35" s="170" t="s">
        <v>5309</v>
      </c>
      <c r="P35" s="170" t="str">
        <f ca="1">DATEDIF(C35,'Incoming 2023'!$O$2,"Y")&amp;" tahun, "&amp;DATEDIF(C35,'Incoming 2023'!$O$2,"YM")&amp;" bulan, "&amp;DATEDIF(C35,'Incoming 2023'!$O$2,"MD")&amp;" hari"</f>
        <v>1 tahun, 8 bulan, 6 hari</v>
      </c>
      <c r="Q35" s="207">
        <f ca="1">DATEDIF(C35,Summary!$A$1,"d")</f>
        <v>613</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x14ac:dyDescent="0.25">
      <c r="A36" s="229">
        <v>35</v>
      </c>
      <c r="B36" s="206" t="s">
        <v>8528</v>
      </c>
      <c r="C36" s="233">
        <v>45691</v>
      </c>
      <c r="D36" s="208">
        <v>45688</v>
      </c>
      <c r="E36" s="169" t="s">
        <v>39</v>
      </c>
      <c r="F36" s="170" t="s">
        <v>5176</v>
      </c>
      <c r="G36" s="170"/>
      <c r="H36" s="206" t="s">
        <v>5508</v>
      </c>
      <c r="I36" s="206" t="s">
        <v>5989</v>
      </c>
      <c r="J36" s="206" t="s">
        <v>7866</v>
      </c>
      <c r="K36" s="206"/>
      <c r="L36" s="270" t="s">
        <v>1184</v>
      </c>
      <c r="M36" s="270" t="s">
        <v>1184</v>
      </c>
      <c r="N36" s="170" t="s">
        <v>1175</v>
      </c>
      <c r="O36" s="170" t="s">
        <v>7484</v>
      </c>
      <c r="P36" s="170" t="str">
        <f ca="1">DATEDIF(C36,'Incoming 2023'!$O$2,"Y")&amp;" tahun, "&amp;DATEDIF(C36,'Incoming 2023'!$O$2,"YM")&amp;" bulan, "&amp;DATEDIF(C36,'Incoming 2023'!$O$2,"MD")&amp;" hari"</f>
        <v>1 tahun, 8 bulan, 6 hari</v>
      </c>
      <c r="Q36" s="207">
        <f ca="1">DATEDIF(C36,Summary!$A$1,"d")</f>
        <v>613</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x14ac:dyDescent="0.25">
      <c r="A37" s="229">
        <v>36</v>
      </c>
      <c r="B37" s="206" t="s">
        <v>8529</v>
      </c>
      <c r="C37" s="233">
        <v>45692</v>
      </c>
      <c r="D37" s="208">
        <v>45691</v>
      </c>
      <c r="E37" s="169" t="s">
        <v>39</v>
      </c>
      <c r="F37" s="170" t="s">
        <v>8560</v>
      </c>
      <c r="G37" s="170"/>
      <c r="H37" s="206" t="s">
        <v>5508</v>
      </c>
      <c r="I37" s="206" t="s">
        <v>3189</v>
      </c>
      <c r="J37" s="206" t="s">
        <v>5873</v>
      </c>
      <c r="K37" s="206"/>
      <c r="L37" s="169" t="s">
        <v>1308</v>
      </c>
      <c r="M37" s="207" t="s">
        <v>1308</v>
      </c>
      <c r="N37" s="170" t="s">
        <v>1070</v>
      </c>
      <c r="O37" s="170" t="s">
        <v>5604</v>
      </c>
      <c r="P37" s="170" t="str">
        <f ca="1">DATEDIF(C37,'Incoming 2023'!$O$2,"Y")&amp;" tahun, "&amp;DATEDIF(C37,'Incoming 2023'!$O$2,"YM")&amp;" bulan, "&amp;DATEDIF(C37,'Incoming 2023'!$O$2,"MD")&amp;" hari"</f>
        <v>1 tahun, 8 bulan, 5 hari</v>
      </c>
      <c r="Q37" s="207">
        <f ca="1">DATEDIF(C37,Summary!$A$1,"d")</f>
        <v>612</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x14ac:dyDescent="0.25">
      <c r="A38" s="229">
        <v>37</v>
      </c>
      <c r="B38" s="206" t="s">
        <v>8530</v>
      </c>
      <c r="C38" s="233">
        <v>45693</v>
      </c>
      <c r="D38" s="208">
        <v>45688</v>
      </c>
      <c r="E38" s="169" t="s">
        <v>39</v>
      </c>
      <c r="F38" s="170" t="s">
        <v>8601</v>
      </c>
      <c r="G38" s="170" t="s">
        <v>8561</v>
      </c>
      <c r="H38" s="206" t="s">
        <v>5985</v>
      </c>
      <c r="I38" s="206" t="s">
        <v>3200</v>
      </c>
      <c r="J38" s="206" t="s">
        <v>5841</v>
      </c>
      <c r="K38" s="206"/>
      <c r="L38" s="270" t="s">
        <v>1184</v>
      </c>
      <c r="M38" s="270" t="s">
        <v>1184</v>
      </c>
      <c r="N38" s="170" t="s">
        <v>1088</v>
      </c>
      <c r="O38" s="170" t="s">
        <v>1089</v>
      </c>
      <c r="P38" s="170" t="str">
        <f ca="1">DATEDIF(C38,'Incoming 2023'!$O$2,"Y")&amp;" tahun, "&amp;DATEDIF(C38,'Incoming 2023'!$O$2,"YM")&amp;" bulan, "&amp;DATEDIF(C38,'Incoming 2023'!$O$2,"MD")&amp;" hari"</f>
        <v>1 tahun, 8 bulan, 4 hari</v>
      </c>
      <c r="Q38" s="207">
        <f ca="1">DATEDIF(C38,Summary!$A$1,"d")</f>
        <v>611</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x14ac:dyDescent="0.25">
      <c r="A39" s="229">
        <v>38</v>
      </c>
      <c r="B39" s="206" t="s">
        <v>8531</v>
      </c>
      <c r="C39" s="233">
        <v>45692</v>
      </c>
      <c r="D39" s="208">
        <v>45688</v>
      </c>
      <c r="E39" s="169" t="s">
        <v>39</v>
      </c>
      <c r="F39" s="170" t="s">
        <v>8602</v>
      </c>
      <c r="G39" s="170" t="s">
        <v>8562</v>
      </c>
      <c r="H39" s="206" t="s">
        <v>5508</v>
      </c>
      <c r="I39" s="206" t="s">
        <v>3189</v>
      </c>
      <c r="J39" s="206" t="s">
        <v>6953</v>
      </c>
      <c r="K39" s="206"/>
      <c r="L39" s="209" t="s">
        <v>1308</v>
      </c>
      <c r="M39" s="209" t="s">
        <v>1308</v>
      </c>
      <c r="N39" s="170" t="s">
        <v>1070</v>
      </c>
      <c r="O39" s="170" t="s">
        <v>5604</v>
      </c>
      <c r="P39" s="170" t="str">
        <f ca="1">DATEDIF(C39,'Incoming 2023'!$O$2,"Y")&amp;" tahun, "&amp;DATEDIF(C39,'Incoming 2023'!$O$2,"YM")&amp;" bulan, "&amp;DATEDIF(C39,'Incoming 2023'!$O$2,"MD")&amp;" hari"</f>
        <v>1 tahun, 8 bulan, 5 hari</v>
      </c>
      <c r="Q39" s="207">
        <f ca="1">DATEDIF(C39,Summary!$A$1,"d")</f>
        <v>612</v>
      </c>
      <c r="R39" s="166" t="str" cm="1">
        <f t="array" aca="1" ref="R39" ca="1">_xlfn.IFS(Q39&lt;=S39,S39,Q39&lt;=S39*2,S39*2,Q39&lt;=S39*3,S39*3,Q39&gt;S39*3,"&gt;"&amp;S39*3)</f>
        <v>Info</v>
      </c>
      <c r="S39" s="210" t="str" cm="1">
        <f t="array" ref="S39">_xlfn.IFS(M39="Level 1",7,M39="Level 2",14,M39="Level 3","30",M39="Info","Info",M39="Closed","Closed")</f>
        <v>Info</v>
      </c>
      <c r="T39" s="170"/>
    </row>
    <row r="40" spans="1:20" ht="142.80000000000001" x14ac:dyDescent="0.25">
      <c r="A40" s="229">
        <v>39</v>
      </c>
      <c r="B40" s="206" t="s">
        <v>8532</v>
      </c>
      <c r="C40" s="233">
        <v>45694</v>
      </c>
      <c r="D40" s="208">
        <v>45692</v>
      </c>
      <c r="E40" s="169" t="s">
        <v>39</v>
      </c>
      <c r="F40" s="170" t="s">
        <v>8563</v>
      </c>
      <c r="G40" s="170" t="s">
        <v>8564</v>
      </c>
      <c r="H40" s="206" t="s">
        <v>1079</v>
      </c>
      <c r="I40" s="206" t="s">
        <v>7397</v>
      </c>
      <c r="J40" s="206" t="s">
        <v>2895</v>
      </c>
      <c r="K40" s="206"/>
      <c r="L40" s="270" t="s">
        <v>1184</v>
      </c>
      <c r="M40" s="270" t="s">
        <v>1184</v>
      </c>
      <c r="N40" s="170" t="s">
        <v>1079</v>
      </c>
      <c r="O40" s="170" t="s">
        <v>2489</v>
      </c>
      <c r="P40" s="170" t="str">
        <f ca="1">DATEDIF(C40,'Incoming 2023'!$O$2,"Y")&amp;" tahun, "&amp;DATEDIF(C40,'Incoming 2023'!$O$2,"YM")&amp;" bulan, "&amp;DATEDIF(C40,'Incoming 2023'!$O$2,"MD")&amp;" hari"</f>
        <v>1 tahun, 8 bulan, 3 hari</v>
      </c>
      <c r="Q40" s="207">
        <f ca="1">DATEDIF(C40,Summary!$A$1,"d")</f>
        <v>610</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x14ac:dyDescent="0.25">
      <c r="A41" s="229">
        <v>40</v>
      </c>
      <c r="B41" s="206" t="s">
        <v>8533</v>
      </c>
      <c r="C41" s="233">
        <v>45698</v>
      </c>
      <c r="D41" s="208">
        <v>45674</v>
      </c>
      <c r="E41" s="169" t="s">
        <v>9</v>
      </c>
      <c r="F41" s="170" t="s">
        <v>8565</v>
      </c>
      <c r="G41" s="170" t="s">
        <v>8566</v>
      </c>
      <c r="H41" s="206" t="s">
        <v>5508</v>
      </c>
      <c r="I41" s="169" t="s">
        <v>7640</v>
      </c>
      <c r="J41" s="206" t="s">
        <v>5704</v>
      </c>
      <c r="K41" s="206"/>
      <c r="L41" s="241" t="s">
        <v>1305</v>
      </c>
      <c r="M41" s="241" t="s">
        <v>5813</v>
      </c>
      <c r="N41" s="170" t="s">
        <v>1070</v>
      </c>
      <c r="O41" s="177" t="s">
        <v>8067</v>
      </c>
      <c r="P41" s="170" t="str">
        <f ca="1">DATEDIF(C41,'Incoming 2023'!$O$2,"Y")&amp;" tahun, "&amp;DATEDIF(C41,'Incoming 2023'!$O$2,"YM")&amp;" bulan, "&amp;DATEDIF(C41,'Incoming 2023'!$O$2,"MD")&amp;" hari"</f>
        <v>1 tahun, 7 bulan, 29 hari</v>
      </c>
      <c r="Q41" s="207">
        <f ca="1">DATEDIF(C41,Summary!$A$1,"d")</f>
        <v>606</v>
      </c>
      <c r="R41" s="166" t="str" cm="1">
        <f t="array" aca="1" ref="R41" ca="1">_xlfn.IFS(Q41&lt;=S41,S41,Q41&lt;=S41*2,S41*2,Q41&lt;=S41*3,S41*3,Q41&gt;S41*3,"&gt;"&amp;S41*3)</f>
        <v>30</v>
      </c>
      <c r="S41" s="210" t="str" cm="1">
        <f t="array" ref="S41">_xlfn.IFS(M41="Level 1",7,M41="Level 2",14,M41="Level 3","30",M41="Info","Info",M41="Closed","Closed")</f>
        <v>30</v>
      </c>
      <c r="T41" s="170"/>
    </row>
    <row r="42" spans="1:20" ht="40.799999999999997" x14ac:dyDescent="0.25">
      <c r="A42" s="229">
        <v>41</v>
      </c>
      <c r="B42" s="206" t="s">
        <v>8534</v>
      </c>
      <c r="C42" s="233">
        <v>45657</v>
      </c>
      <c r="D42" s="208">
        <v>45657</v>
      </c>
      <c r="E42" s="169" t="s">
        <v>9</v>
      </c>
      <c r="F42" s="170" t="s">
        <v>8605</v>
      </c>
      <c r="G42" s="170"/>
      <c r="H42" s="206" t="s">
        <v>5508</v>
      </c>
      <c r="I42" s="206" t="s">
        <v>3200</v>
      </c>
      <c r="J42" s="206"/>
      <c r="K42" s="206"/>
      <c r="L42" s="169" t="s">
        <v>1308</v>
      </c>
      <c r="M42" s="207" t="s">
        <v>1308</v>
      </c>
      <c r="N42" s="170" t="s">
        <v>1070</v>
      </c>
      <c r="O42" s="170" t="s">
        <v>1071</v>
      </c>
      <c r="P42" s="170" t="str">
        <f ca="1">DATEDIF(C42,'Incoming 2023'!$O$2,"Y")&amp;" tahun, "&amp;DATEDIF(C42,'Incoming 2023'!$O$2,"YM")&amp;" bulan, "&amp;DATEDIF(C42,'Incoming 2023'!$O$2,"MD")&amp;" hari"</f>
        <v>1 tahun, 9 bulan, 8 hari</v>
      </c>
      <c r="Q42" s="207">
        <f ca="1">DATEDIF(C42,Summary!$A$1,"d")</f>
        <v>647</v>
      </c>
      <c r="R42" s="166" t="str" cm="1">
        <f t="array" aca="1" ref="R42" ca="1">_xlfn.IFS(Q42&lt;=S42,S42,Q42&lt;=S42*2,S42*2,Q42&lt;=S42*3,S42*3,Q42&gt;S42*3,"&gt;"&amp;S42*3)</f>
        <v>Info</v>
      </c>
      <c r="S42" s="166" t="str" cm="1">
        <f t="array" ref="S42">_xlfn.IFS(M42="Level 1",7,M42="Level 2",14,M42="Level 3","30",M42="Info","Info",M42="Closed","Closed")</f>
        <v>Info</v>
      </c>
      <c r="T42" s="170"/>
    </row>
    <row r="43" spans="1:20" ht="61.2" x14ac:dyDescent="0.25">
      <c r="A43" s="229">
        <v>42</v>
      </c>
      <c r="B43" s="206" t="s">
        <v>8535</v>
      </c>
      <c r="C43" s="233">
        <v>45699</v>
      </c>
      <c r="D43" s="208">
        <v>45693</v>
      </c>
      <c r="E43" s="169" t="s">
        <v>9</v>
      </c>
      <c r="F43" s="170" t="s">
        <v>8567</v>
      </c>
      <c r="G43" s="170" t="s">
        <v>8607</v>
      </c>
      <c r="H43" s="206" t="s">
        <v>5985</v>
      </c>
      <c r="I43" s="206" t="s">
        <v>5985</v>
      </c>
      <c r="J43" s="206" t="s">
        <v>2881</v>
      </c>
      <c r="K43" s="206"/>
      <c r="L43" s="169" t="s">
        <v>1308</v>
      </c>
      <c r="M43" s="207" t="s">
        <v>1308</v>
      </c>
      <c r="N43" s="170" t="s">
        <v>1080</v>
      </c>
      <c r="O43" s="170" t="s">
        <v>8269</v>
      </c>
      <c r="P43" s="170" t="str">
        <f ca="1">DATEDIF(C43,'Incoming 2023'!$O$2,"Y")&amp;" tahun, "&amp;DATEDIF(C43,'Incoming 2023'!$O$2,"YM")&amp;" bulan, "&amp;DATEDIF(C43,'Incoming 2023'!$O$2,"MD")&amp;" hari"</f>
        <v>1 tahun, 7 bulan, 28 hari</v>
      </c>
      <c r="Q43" s="207">
        <f ca="1">DATEDIF(C43,Summary!$A$1,"d")</f>
        <v>605</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x14ac:dyDescent="0.25">
      <c r="A44" s="229">
        <v>43</v>
      </c>
      <c r="B44" s="206" t="s">
        <v>8536</v>
      </c>
      <c r="C44" s="233">
        <v>45699</v>
      </c>
      <c r="D44" s="208">
        <v>45694</v>
      </c>
      <c r="E44" s="169" t="s">
        <v>9</v>
      </c>
      <c r="F44" s="170" t="s">
        <v>8568</v>
      </c>
      <c r="G44" s="170" t="s">
        <v>8569</v>
      </c>
      <c r="H44" s="206" t="s">
        <v>5508</v>
      </c>
      <c r="I44" s="206" t="s">
        <v>3200</v>
      </c>
      <c r="J44" s="206" t="s">
        <v>5704</v>
      </c>
      <c r="K44" s="206"/>
      <c r="L44" s="169" t="s">
        <v>1308</v>
      </c>
      <c r="M44" s="207" t="s">
        <v>1308</v>
      </c>
      <c r="N44" s="170" t="s">
        <v>1070</v>
      </c>
      <c r="O44" s="170" t="s">
        <v>3085</v>
      </c>
      <c r="P44" s="170" t="str">
        <f ca="1">DATEDIF(C44,'Incoming 2023'!$O$2,"Y")&amp;" tahun, "&amp;DATEDIF(C44,'Incoming 2023'!$O$2,"YM")&amp;" bulan, "&amp;DATEDIF(C44,'Incoming 2023'!$O$2,"MD")&amp;" hari"</f>
        <v>1 tahun, 7 bulan, 28 hari</v>
      </c>
      <c r="Q44" s="207">
        <f ca="1">DATEDIF(C44,Summary!$A$1,"d")</f>
        <v>605</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x14ac:dyDescent="0.25">
      <c r="A45" s="229">
        <v>44</v>
      </c>
      <c r="B45" s="206" t="s">
        <v>8537</v>
      </c>
      <c r="C45" s="233">
        <v>45698</v>
      </c>
      <c r="D45" s="208">
        <v>45698</v>
      </c>
      <c r="E45" s="169" t="s">
        <v>39</v>
      </c>
      <c r="F45" s="170" t="s">
        <v>8570</v>
      </c>
      <c r="G45" s="170" t="s">
        <v>8606</v>
      </c>
      <c r="H45" s="206" t="s">
        <v>5508</v>
      </c>
      <c r="I45" s="206" t="s">
        <v>5989</v>
      </c>
      <c r="J45" s="206" t="s">
        <v>6030</v>
      </c>
      <c r="K45" s="206"/>
      <c r="L45" s="270" t="s">
        <v>1184</v>
      </c>
      <c r="M45" s="270" t="s">
        <v>1184</v>
      </c>
      <c r="N45" s="170" t="s">
        <v>1175</v>
      </c>
      <c r="O45" s="170" t="s">
        <v>7484</v>
      </c>
      <c r="P45" s="170" t="str">
        <f ca="1">DATEDIF(C45,'Incoming 2023'!$O$2,"Y")&amp;" tahun, "&amp;DATEDIF(C45,'Incoming 2023'!$O$2,"YM")&amp;" bulan, "&amp;DATEDIF(C45,'Incoming 2023'!$O$2,"MD")&amp;" hari"</f>
        <v>1 tahun, 7 bulan, 29 hari</v>
      </c>
      <c r="Q45" s="207">
        <f ca="1">DATEDIF(C45,Summary!$A$1,"d")</f>
        <v>606</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x14ac:dyDescent="0.25">
      <c r="A46" s="229">
        <v>45</v>
      </c>
      <c r="B46" s="206" t="s">
        <v>8538</v>
      </c>
      <c r="C46" s="233">
        <v>45698</v>
      </c>
      <c r="D46" s="208">
        <v>45692</v>
      </c>
      <c r="E46" s="169" t="s">
        <v>39</v>
      </c>
      <c r="F46" s="170" t="s">
        <v>8571</v>
      </c>
      <c r="G46" s="170"/>
      <c r="H46" s="206" t="s">
        <v>5508</v>
      </c>
      <c r="I46" s="206" t="s">
        <v>3200</v>
      </c>
      <c r="J46" s="206" t="s">
        <v>6030</v>
      </c>
      <c r="K46" s="206"/>
      <c r="L46" s="166" t="s">
        <v>1308</v>
      </c>
      <c r="M46" s="207" t="s">
        <v>1308</v>
      </c>
      <c r="N46" s="170" t="s">
        <v>1070</v>
      </c>
      <c r="O46" s="177" t="s">
        <v>10407</v>
      </c>
      <c r="P46" s="170" t="str">
        <f ca="1">DATEDIF(C46,'Incoming 2023'!$O$2,"Y")&amp;" tahun, "&amp;DATEDIF(C46,'Incoming 2023'!$O$2,"YM")&amp;" bulan, "&amp;DATEDIF(C46,'Incoming 2023'!$O$2,"MD")&amp;" hari"</f>
        <v>1 tahun, 7 bulan, 29 hari</v>
      </c>
      <c r="Q46" s="207">
        <f ca="1">DATEDIF(C46,Summary!$A$1,"d")</f>
        <v>606</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x14ac:dyDescent="0.25">
      <c r="A47" s="229">
        <v>46</v>
      </c>
      <c r="B47" s="206" t="s">
        <v>8539</v>
      </c>
      <c r="C47" s="233">
        <v>45699</v>
      </c>
      <c r="D47" s="208">
        <v>45670</v>
      </c>
      <c r="E47" s="169" t="s">
        <v>9</v>
      </c>
      <c r="F47" s="170" t="s">
        <v>8572</v>
      </c>
      <c r="G47" s="170" t="s">
        <v>8817</v>
      </c>
      <c r="H47" s="206" t="s">
        <v>5508</v>
      </c>
      <c r="I47" s="206" t="s">
        <v>3189</v>
      </c>
      <c r="J47" s="206" t="s">
        <v>3201</v>
      </c>
      <c r="K47" s="206"/>
      <c r="L47" s="169" t="s">
        <v>1308</v>
      </c>
      <c r="M47" s="207" t="s">
        <v>1308</v>
      </c>
      <c r="N47" s="170" t="s">
        <v>1070</v>
      </c>
      <c r="O47" s="170" t="s">
        <v>5604</v>
      </c>
      <c r="P47" s="170" t="str">
        <f ca="1">DATEDIF(C47,'Incoming 2023'!$O$2,"Y")&amp;" tahun, "&amp;DATEDIF(C47,'Incoming 2023'!$O$2,"YM")&amp;" bulan, "&amp;DATEDIF(C47,'Incoming 2023'!$O$2,"MD")&amp;" hari"</f>
        <v>1 tahun, 7 bulan, 28 hari</v>
      </c>
      <c r="Q47" s="207">
        <f ca="1">DATEDIF(C47,Summary!$A$1,"d")</f>
        <v>605</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x14ac:dyDescent="0.25">
      <c r="A48" s="229">
        <v>47</v>
      </c>
      <c r="B48" s="206" t="s">
        <v>8540</v>
      </c>
      <c r="C48" s="233">
        <v>45700</v>
      </c>
      <c r="D48" s="208">
        <v>45694</v>
      </c>
      <c r="E48" s="169" t="s">
        <v>9</v>
      </c>
      <c r="F48" s="170" t="s">
        <v>8573</v>
      </c>
      <c r="G48" s="170"/>
      <c r="H48" s="206" t="s">
        <v>5508</v>
      </c>
      <c r="I48" s="206" t="s">
        <v>5508</v>
      </c>
      <c r="J48" s="206" t="s">
        <v>7423</v>
      </c>
      <c r="K48" s="206"/>
      <c r="L48" s="169" t="s">
        <v>1308</v>
      </c>
      <c r="M48" s="207" t="s">
        <v>1308</v>
      </c>
      <c r="N48" s="170" t="s">
        <v>1070</v>
      </c>
      <c r="O48" s="170" t="s">
        <v>1071</v>
      </c>
      <c r="P48" s="170" t="str">
        <f ca="1">DATEDIF(C48,'Incoming 2023'!$O$2,"Y")&amp;" tahun, "&amp;DATEDIF(C48,'Incoming 2023'!$O$2,"YM")&amp;" bulan, "&amp;DATEDIF(C48,'Incoming 2023'!$O$2,"MD")&amp;" hari"</f>
        <v>1 tahun, 7 bulan, 27 hari</v>
      </c>
      <c r="Q48" s="207">
        <f ca="1">DATEDIF(C48,Summary!$A$1,"d")</f>
        <v>604</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x14ac:dyDescent="0.25">
      <c r="A49" s="229">
        <v>48</v>
      </c>
      <c r="B49" s="206" t="s">
        <v>8541</v>
      </c>
      <c r="C49" s="233">
        <v>45701</v>
      </c>
      <c r="D49" s="208">
        <v>45699</v>
      </c>
      <c r="E49" s="169" t="s">
        <v>3073</v>
      </c>
      <c r="F49" s="170" t="s">
        <v>8574</v>
      </c>
      <c r="G49" s="170" t="s">
        <v>8575</v>
      </c>
      <c r="H49" s="206" t="s">
        <v>5508</v>
      </c>
      <c r="I49" s="206" t="s">
        <v>3189</v>
      </c>
      <c r="J49" s="206" t="s">
        <v>6953</v>
      </c>
      <c r="K49" s="206"/>
      <c r="L49" s="169" t="s">
        <v>1308</v>
      </c>
      <c r="M49" s="207" t="s">
        <v>1308</v>
      </c>
      <c r="N49" s="170" t="s">
        <v>1070</v>
      </c>
      <c r="O49" s="170" t="s">
        <v>5604</v>
      </c>
      <c r="P49" s="170" t="str">
        <f ca="1">DATEDIF(C49,'Incoming 2023'!$O$2,"Y")&amp;" tahun, "&amp;DATEDIF(C49,'Incoming 2023'!$O$2,"YM")&amp;" bulan, "&amp;DATEDIF(C49,'Incoming 2023'!$O$2,"MD")&amp;" hari"</f>
        <v>1 tahun, 7 bulan, 26 hari</v>
      </c>
      <c r="Q49" s="207">
        <f ca="1">DATEDIF(C49,Summary!$A$1,"d")</f>
        <v>603</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x14ac:dyDescent="0.25">
      <c r="A50" s="229">
        <v>49</v>
      </c>
      <c r="B50" s="206" t="s">
        <v>8542</v>
      </c>
      <c r="C50" s="233">
        <v>45701</v>
      </c>
      <c r="D50" s="208">
        <v>45698</v>
      </c>
      <c r="E50" s="169" t="s">
        <v>3073</v>
      </c>
      <c r="F50" s="170" t="s">
        <v>8576</v>
      </c>
      <c r="G50" s="170"/>
      <c r="H50" s="206" t="s">
        <v>5508</v>
      </c>
      <c r="I50" s="206" t="s">
        <v>3191</v>
      </c>
      <c r="J50" s="206" t="s">
        <v>6953</v>
      </c>
      <c r="K50" s="206"/>
      <c r="L50" s="169" t="s">
        <v>1308</v>
      </c>
      <c r="M50" s="207" t="s">
        <v>1308</v>
      </c>
      <c r="N50" s="170" t="s">
        <v>1070</v>
      </c>
      <c r="O50" s="170" t="s">
        <v>6866</v>
      </c>
      <c r="P50" s="170" t="str">
        <f ca="1">DATEDIF(C50,'Incoming 2023'!$O$2,"Y")&amp;" tahun, "&amp;DATEDIF(C50,'Incoming 2023'!$O$2,"YM")&amp;" bulan, "&amp;DATEDIF(C50,'Incoming 2023'!$O$2,"MD")&amp;" hari"</f>
        <v>1 tahun, 7 bulan, 26 hari</v>
      </c>
      <c r="Q50" s="207">
        <f ca="1">DATEDIF(C50,Summary!$A$1,"d")</f>
        <v>603</v>
      </c>
      <c r="R50" s="166" t="str" cm="1">
        <f t="array" aca="1" ref="R50" ca="1">_xlfn.IFS(Q50&lt;=S50,S50,Q50&lt;=S50*2,S50*2,Q50&lt;=S50*3,S50*3,Q50&gt;S50*3,"&gt;"&amp;S50*3)</f>
        <v>Info</v>
      </c>
      <c r="S50" s="166" t="str" cm="1">
        <f t="array" ref="S50">_xlfn.IFS(M50="Level 1",7,M50="Level 2",14,M50="Level 3","30",M50="Info","Info",M50="Closed","Closed")</f>
        <v>Info</v>
      </c>
      <c r="T50" s="170"/>
    </row>
    <row r="51" spans="1:20" ht="61.2" x14ac:dyDescent="0.25">
      <c r="A51" s="229">
        <v>50</v>
      </c>
      <c r="B51" s="206" t="s">
        <v>8543</v>
      </c>
      <c r="C51" s="233">
        <v>45702</v>
      </c>
      <c r="D51" s="208">
        <v>45670</v>
      </c>
      <c r="E51" s="169" t="s">
        <v>9</v>
      </c>
      <c r="F51" s="170" t="s">
        <v>8577</v>
      </c>
      <c r="G51" s="170" t="s">
        <v>8578</v>
      </c>
      <c r="H51" s="206" t="s">
        <v>5508</v>
      </c>
      <c r="I51" s="206" t="s">
        <v>5989</v>
      </c>
      <c r="J51" s="206" t="s">
        <v>6030</v>
      </c>
      <c r="K51" s="206"/>
      <c r="L51" s="167" t="s">
        <v>1308</v>
      </c>
      <c r="M51" s="167" t="s">
        <v>1308</v>
      </c>
      <c r="N51" s="170" t="s">
        <v>1070</v>
      </c>
      <c r="O51" s="170" t="s">
        <v>7652</v>
      </c>
      <c r="P51" s="170" t="str">
        <f ca="1">DATEDIF(C51,'Incoming 2023'!$O$2,"Y")&amp;" tahun, "&amp;DATEDIF(C51,'Incoming 2023'!$O$2,"YM")&amp;" bulan, "&amp;DATEDIF(C51,'Incoming 2023'!$O$2,"MD")&amp;" hari"</f>
        <v>1 tahun, 7 bulan, 25 hari</v>
      </c>
      <c r="Q51" s="207">
        <f ca="1">DATEDIF(C51,Summary!$A$1,"d")</f>
        <v>602</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x14ac:dyDescent="0.25">
      <c r="A52" s="229">
        <v>51</v>
      </c>
      <c r="B52" s="206" t="s">
        <v>8544</v>
      </c>
      <c r="C52" s="233">
        <v>45702</v>
      </c>
      <c r="D52" s="208">
        <v>45695</v>
      </c>
      <c r="E52" s="169" t="s">
        <v>9</v>
      </c>
      <c r="F52" s="170" t="s">
        <v>8579</v>
      </c>
      <c r="G52" s="170" t="s">
        <v>8578</v>
      </c>
      <c r="H52" s="206" t="s">
        <v>5508</v>
      </c>
      <c r="I52" s="206" t="s">
        <v>5989</v>
      </c>
      <c r="J52" s="206" t="s">
        <v>6030</v>
      </c>
      <c r="K52" s="206"/>
      <c r="L52" s="167" t="s">
        <v>1308</v>
      </c>
      <c r="M52" s="167" t="s">
        <v>1308</v>
      </c>
      <c r="N52" s="170" t="s">
        <v>1070</v>
      </c>
      <c r="O52" s="170" t="s">
        <v>7652</v>
      </c>
      <c r="P52" s="170" t="str">
        <f ca="1">DATEDIF(C52,'Incoming 2023'!$O$2,"Y")&amp;" tahun, "&amp;DATEDIF(C52,'Incoming 2023'!$O$2,"YM")&amp;" bulan, "&amp;DATEDIF(C52,'Incoming 2023'!$O$2,"MD")&amp;" hari"</f>
        <v>1 tahun, 7 bulan, 25 hari</v>
      </c>
      <c r="Q52" s="207">
        <f ca="1">DATEDIF(C52,Summary!$A$1,"d")</f>
        <v>602</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x14ac:dyDescent="0.25">
      <c r="A53" s="229">
        <v>52</v>
      </c>
      <c r="B53" s="206" t="s">
        <v>8545</v>
      </c>
      <c r="C53" s="233">
        <v>45702</v>
      </c>
      <c r="D53" s="208">
        <v>45698</v>
      </c>
      <c r="E53" s="169" t="s">
        <v>9</v>
      </c>
      <c r="F53" s="170" t="s">
        <v>8580</v>
      </c>
      <c r="G53" s="170" t="s">
        <v>8578</v>
      </c>
      <c r="H53" s="206" t="s">
        <v>5508</v>
      </c>
      <c r="I53" s="206" t="s">
        <v>5989</v>
      </c>
      <c r="J53" s="206" t="s">
        <v>6030</v>
      </c>
      <c r="K53" s="206"/>
      <c r="L53" s="167" t="s">
        <v>1308</v>
      </c>
      <c r="M53" s="167" t="s">
        <v>1308</v>
      </c>
      <c r="N53" s="170" t="s">
        <v>1070</v>
      </c>
      <c r="O53" s="170" t="s">
        <v>7652</v>
      </c>
      <c r="P53" s="170" t="str">
        <f ca="1">DATEDIF(C53,'Incoming 2023'!$O$2,"Y")&amp;" tahun, "&amp;DATEDIF(C53,'Incoming 2023'!$O$2,"YM")&amp;" bulan, "&amp;DATEDIF(C53,'Incoming 2023'!$O$2,"MD")&amp;" hari"</f>
        <v>1 tahun, 7 bulan, 25 hari</v>
      </c>
      <c r="Q53" s="207">
        <f ca="1">DATEDIF(C53,Summary!$A$1,"d")</f>
        <v>602</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x14ac:dyDescent="0.25">
      <c r="A54" s="229">
        <v>53</v>
      </c>
      <c r="B54" s="206" t="s">
        <v>8546</v>
      </c>
      <c r="C54" s="233">
        <v>45702</v>
      </c>
      <c r="D54" s="208">
        <v>45671</v>
      </c>
      <c r="E54" s="169" t="s">
        <v>9</v>
      </c>
      <c r="F54" s="170" t="s">
        <v>8581</v>
      </c>
      <c r="G54" s="170" t="s">
        <v>8578</v>
      </c>
      <c r="H54" s="206" t="s">
        <v>5508</v>
      </c>
      <c r="I54" s="206" t="s">
        <v>5989</v>
      </c>
      <c r="J54" s="206" t="s">
        <v>6030</v>
      </c>
      <c r="K54" s="206"/>
      <c r="L54" s="167" t="s">
        <v>1308</v>
      </c>
      <c r="M54" s="167" t="s">
        <v>1308</v>
      </c>
      <c r="N54" s="170" t="s">
        <v>1070</v>
      </c>
      <c r="O54" s="170" t="s">
        <v>7652</v>
      </c>
      <c r="P54" s="170" t="str">
        <f ca="1">DATEDIF(C54,'Incoming 2023'!$O$2,"Y")&amp;" tahun, "&amp;DATEDIF(C54,'Incoming 2023'!$O$2,"YM")&amp;" bulan, "&amp;DATEDIF(C54,'Incoming 2023'!$O$2,"MD")&amp;" hari"</f>
        <v>1 tahun, 7 bulan, 25 hari</v>
      </c>
      <c r="Q54" s="207">
        <f ca="1">DATEDIF(C54,Summary!$A$1,"d")</f>
        <v>602</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x14ac:dyDescent="0.25">
      <c r="A55" s="229">
        <v>54</v>
      </c>
      <c r="B55" s="206" t="s">
        <v>8547</v>
      </c>
      <c r="C55" s="233">
        <v>45702</v>
      </c>
      <c r="D55" s="208">
        <v>45671</v>
      </c>
      <c r="E55" s="169" t="s">
        <v>9</v>
      </c>
      <c r="F55" s="170" t="s">
        <v>8582</v>
      </c>
      <c r="G55" s="170" t="s">
        <v>8578</v>
      </c>
      <c r="H55" s="206" t="s">
        <v>5508</v>
      </c>
      <c r="I55" s="206" t="s">
        <v>5990</v>
      </c>
      <c r="J55" s="206" t="s">
        <v>3201</v>
      </c>
      <c r="K55" s="206"/>
      <c r="L55" s="167" t="s">
        <v>1308</v>
      </c>
      <c r="M55" s="167" t="s">
        <v>1308</v>
      </c>
      <c r="N55" s="170" t="s">
        <v>1070</v>
      </c>
      <c r="O55" s="170" t="s">
        <v>7957</v>
      </c>
      <c r="P55" s="170" t="str">
        <f ca="1">DATEDIF(C55,'Incoming 2023'!$O$2,"Y")&amp;" tahun, "&amp;DATEDIF(C55,'Incoming 2023'!$O$2,"YM")&amp;" bulan, "&amp;DATEDIF(C55,'Incoming 2023'!$O$2,"MD")&amp;" hari"</f>
        <v>1 tahun, 7 bulan, 25 hari</v>
      </c>
      <c r="Q55" s="207">
        <f ca="1">DATEDIF(C55,Summary!$A$1,"d")</f>
        <v>602</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x14ac:dyDescent="0.25">
      <c r="A56" s="230">
        <v>55</v>
      </c>
      <c r="B56" s="206" t="s">
        <v>8548</v>
      </c>
      <c r="C56" s="234">
        <v>45702</v>
      </c>
      <c r="D56" s="212">
        <v>45695</v>
      </c>
      <c r="E56" s="181" t="s">
        <v>9</v>
      </c>
      <c r="F56" s="213" t="s">
        <v>8583</v>
      </c>
      <c r="G56" s="213" t="s">
        <v>8583</v>
      </c>
      <c r="H56" s="211" t="s">
        <v>5508</v>
      </c>
      <c r="I56" s="211" t="s">
        <v>5990</v>
      </c>
      <c r="J56" s="211" t="s">
        <v>8584</v>
      </c>
      <c r="K56" s="211"/>
      <c r="L56" s="270" t="s">
        <v>1184</v>
      </c>
      <c r="M56" s="270" t="s">
        <v>1184</v>
      </c>
      <c r="N56" s="170" t="s">
        <v>1070</v>
      </c>
      <c r="O56" s="170" t="s">
        <v>5604</v>
      </c>
      <c r="P56" s="170" t="str">
        <f ca="1">DATEDIF(C56,'Incoming 2023'!$O$2,"Y")&amp;" tahun, "&amp;DATEDIF(C56,'Incoming 2023'!$O$2,"YM")&amp;" bulan, "&amp;DATEDIF(C56,'Incoming 2023'!$O$2,"MD")&amp;" hari"</f>
        <v>1 tahun, 7 bulan, 25 hari</v>
      </c>
      <c r="Q56" s="207">
        <f ca="1">DATEDIF(C56,Summary!$A$1,"d")</f>
        <v>602</v>
      </c>
      <c r="R56" s="166" t="str" cm="1">
        <f t="array" aca="1" ref="R56" ca="1">_xlfn.IFS(Q56&lt;=S56,S56,Q56&lt;=S56*2,S56*2,Q56&lt;=S56*3,S56*3,Q56&gt;S56*3,"&gt;"&amp;S56*3)</f>
        <v>Closed</v>
      </c>
      <c r="S56" s="210" t="str" cm="1">
        <f t="array" ref="S56">_xlfn.IFS(M56="Level 1",7,M56="Level 2",14,M56="Level 3","30",M56="Info","Info",M56="Closed","Closed")</f>
        <v>Closed</v>
      </c>
      <c r="T56" s="170"/>
    </row>
    <row r="57" spans="1:20" ht="40.799999999999997" x14ac:dyDescent="0.7">
      <c r="A57" s="229">
        <v>56</v>
      </c>
      <c r="B57" s="172" t="s">
        <v>8739</v>
      </c>
      <c r="C57" s="235">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7 bulan, 22 hari</v>
      </c>
      <c r="Q57" s="207">
        <f ca="1">DATEDIF(C57,Summary!$A$1,"d")</f>
        <v>599</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x14ac:dyDescent="0.7">
      <c r="A58" s="229">
        <v>57</v>
      </c>
      <c r="B58" s="172" t="s">
        <v>8740</v>
      </c>
      <c r="C58" s="235">
        <v>45706</v>
      </c>
      <c r="D58" s="168">
        <v>45705</v>
      </c>
      <c r="E58" s="167" t="s">
        <v>8763</v>
      </c>
      <c r="F58" s="170" t="s">
        <v>8764</v>
      </c>
      <c r="G58" s="170" t="s">
        <v>8808</v>
      </c>
      <c r="H58" s="172" t="s">
        <v>5508</v>
      </c>
      <c r="I58" s="172" t="s">
        <v>5990</v>
      </c>
      <c r="J58" s="172" t="s">
        <v>6953</v>
      </c>
      <c r="K58" s="174"/>
      <c r="L58" s="209" t="s">
        <v>1308</v>
      </c>
      <c r="M58" s="209" t="s">
        <v>1308</v>
      </c>
      <c r="N58" s="177" t="s">
        <v>1080</v>
      </c>
      <c r="O58" s="177" t="s">
        <v>8269</v>
      </c>
      <c r="P58" s="170" t="str">
        <f ca="1">DATEDIF(C58,'Incoming 2023'!$O$2,"Y")&amp;" tahun, "&amp;DATEDIF(C58,'Incoming 2023'!$O$2,"YM")&amp;" bulan, "&amp;DATEDIF(C58,'Incoming 2023'!$O$2,"MD")&amp;" hari"</f>
        <v>1 tahun, 7 bulan, 21 hari</v>
      </c>
      <c r="Q58" s="207">
        <f ca="1">DATEDIF(C58,Summary!$A$1,"d")</f>
        <v>598</v>
      </c>
      <c r="R58" s="166" t="str" cm="1">
        <f t="array" aca="1" ref="R58" ca="1">_xlfn.IFS(Q58&lt;=S58,S58,Q58&lt;=S58*2,S58*2,Q58&lt;=S58*3,S58*3,Q58&gt;S58*3,"&gt;"&amp;S58*3)</f>
        <v>Info</v>
      </c>
      <c r="S58" s="210" t="str" cm="1">
        <f t="array" ref="S58">_xlfn.IFS(M58="Level 1",7,M58="Level 2",14,M58="Level 3","30",M58="Info","Info",M58="Closed","Closed")</f>
        <v>Info</v>
      </c>
      <c r="T58" s="174"/>
    </row>
    <row r="59" spans="1:20" ht="40.799999999999997" x14ac:dyDescent="0.7">
      <c r="A59" s="229">
        <v>58</v>
      </c>
      <c r="B59" s="172" t="s">
        <v>8741</v>
      </c>
      <c r="C59" s="235">
        <v>45706</v>
      </c>
      <c r="D59" s="168">
        <v>45694</v>
      </c>
      <c r="E59" s="167" t="s">
        <v>39</v>
      </c>
      <c r="F59" s="170" t="s">
        <v>8765</v>
      </c>
      <c r="G59" s="170" t="s">
        <v>8766</v>
      </c>
      <c r="H59" s="172" t="s">
        <v>5508</v>
      </c>
      <c r="I59" s="172" t="s">
        <v>3200</v>
      </c>
      <c r="J59" s="172" t="s">
        <v>5939</v>
      </c>
      <c r="K59" s="174"/>
      <c r="L59" s="270" t="s">
        <v>1184</v>
      </c>
      <c r="M59" s="270" t="s">
        <v>1184</v>
      </c>
      <c r="N59" s="177" t="s">
        <v>1070</v>
      </c>
      <c r="O59" s="177" t="s">
        <v>3717</v>
      </c>
      <c r="P59" s="170" t="str">
        <f ca="1">DATEDIF(C59,'Incoming 2023'!$O$2,"Y")&amp;" tahun, "&amp;DATEDIF(C59,'Incoming 2023'!$O$2,"YM")&amp;" bulan, "&amp;DATEDIF(C59,'Incoming 2023'!$O$2,"MD")&amp;" hari"</f>
        <v>1 tahun, 7 bulan, 21 hari</v>
      </c>
      <c r="Q59" s="207">
        <f ca="1">DATEDIF(C59,Summary!$A$1,"d")</f>
        <v>598</v>
      </c>
      <c r="R59" s="166" t="str" cm="1">
        <f t="array" aca="1" ref="R59" ca="1">_xlfn.IFS(Q59&lt;=S59,S59,Q59&lt;=S59*2,S59*2,Q59&lt;=S59*3,S59*3,Q59&gt;S59*3,"&gt;"&amp;S59*3)</f>
        <v>Closed</v>
      </c>
      <c r="S59" s="210" t="str" cm="1">
        <f t="array" ref="S59">_xlfn.IFS(M59="Level 1",7,M59="Level 2",14,M59="Level 3","30",M59="Info","Info",M59="Closed","Closed")</f>
        <v>Closed</v>
      </c>
      <c r="T59" s="174"/>
    </row>
    <row r="60" spans="1:20" ht="20.399999999999999" x14ac:dyDescent="0.7">
      <c r="A60" s="229">
        <v>59</v>
      </c>
      <c r="B60" s="172" t="s">
        <v>8540</v>
      </c>
      <c r="C60" s="235">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7 bulan, 22 hari</v>
      </c>
      <c r="Q60" s="207">
        <f ca="1">DATEDIF(C60,Summary!$A$1,"d")</f>
        <v>599</v>
      </c>
      <c r="R60" s="166" t="str" cm="1">
        <f t="array" aca="1" ref="R60" ca="1">_xlfn.IFS(Q60&lt;=S60,S60,Q60&lt;=S60*2,S60*2,Q60&lt;=S60*3,S60*3,Q60&gt;S60*3,"&gt;"&amp;S60*3)</f>
        <v>Info</v>
      </c>
      <c r="S60" s="166" t="str" cm="1">
        <f t="array" ref="S60">_xlfn.IFS(M60="Level 1",7,M60="Level 2",14,M60="Level 3","30",M60="Info","Info",M60="Closed","Closed")</f>
        <v>Info</v>
      </c>
      <c r="T60" s="174"/>
    </row>
    <row r="61" spans="1:20" ht="102" x14ac:dyDescent="0.7">
      <c r="A61" s="229">
        <v>60</v>
      </c>
      <c r="B61" s="172" t="s">
        <v>8742</v>
      </c>
      <c r="C61" s="235">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7 bulan, 21 hari</v>
      </c>
      <c r="Q61" s="207">
        <f ca="1">DATEDIF(C61,Summary!$A$1,"d")</f>
        <v>598</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x14ac:dyDescent="0.7">
      <c r="A62" s="229">
        <v>61</v>
      </c>
      <c r="B62" s="172" t="s">
        <v>8743</v>
      </c>
      <c r="C62" s="235">
        <v>45706</v>
      </c>
      <c r="D62" s="168">
        <v>45702</v>
      </c>
      <c r="E62" s="167" t="s">
        <v>39</v>
      </c>
      <c r="F62" s="170" t="s">
        <v>8770</v>
      </c>
      <c r="G62" s="170" t="s">
        <v>8771</v>
      </c>
      <c r="H62" s="172" t="s">
        <v>5508</v>
      </c>
      <c r="I62" s="172" t="s">
        <v>5508</v>
      </c>
      <c r="J62" s="172" t="s">
        <v>1088</v>
      </c>
      <c r="K62" s="174"/>
      <c r="L62" s="270" t="s">
        <v>1184</v>
      </c>
      <c r="M62" s="270" t="s">
        <v>1184</v>
      </c>
      <c r="N62" s="177" t="s">
        <v>1088</v>
      </c>
      <c r="O62" s="177" t="s">
        <v>1089</v>
      </c>
      <c r="P62" s="170" t="str">
        <f ca="1">DATEDIF(C62,'Incoming 2023'!$O$2,"Y")&amp;" tahun, "&amp;DATEDIF(C62,'Incoming 2023'!$O$2,"YM")&amp;" bulan, "&amp;DATEDIF(C62,'Incoming 2023'!$O$2,"MD")&amp;" hari"</f>
        <v>1 tahun, 7 bulan, 21 hari</v>
      </c>
      <c r="Q62" s="207">
        <f ca="1">DATEDIF(C62,Summary!$A$1,"d")</f>
        <v>598</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x14ac:dyDescent="0.7">
      <c r="A63" s="229">
        <v>62</v>
      </c>
      <c r="B63" s="172" t="s">
        <v>8744</v>
      </c>
      <c r="C63" s="235">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7 bulan, 21 hari</v>
      </c>
      <c r="Q63" s="207">
        <f ca="1">DATEDIF(C63,Summary!$A$1,"d")</f>
        <v>598</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x14ac:dyDescent="0.7">
      <c r="A64" s="229">
        <v>63</v>
      </c>
      <c r="B64" s="172" t="s">
        <v>8745</v>
      </c>
      <c r="C64" s="235">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7 bulan, 19 hari</v>
      </c>
      <c r="Q64" s="207">
        <f ca="1">DATEDIF(C64,Summary!$A$1,"d")</f>
        <v>596</v>
      </c>
      <c r="R64" s="166" t="str" cm="1">
        <f t="array" aca="1" ref="R64" ca="1">_xlfn.IFS(Q64&lt;=S64,S64,Q64&lt;=S64*2,S64*2,Q64&lt;=S64*3,S64*3,Q64&gt;S64*3,"&gt;"&amp;S64*3)</f>
        <v>Info</v>
      </c>
      <c r="S64" s="166" t="str" cm="1">
        <f t="array" ref="S64">_xlfn.IFS(M64="Level 1",7,M64="Level 2",14,M64="Level 3","30",M64="Info","Info",M64="Closed","Closed")</f>
        <v>Info</v>
      </c>
      <c r="T64" s="174"/>
    </row>
    <row r="65" spans="1:20" ht="102" x14ac:dyDescent="0.7">
      <c r="A65" s="229">
        <v>64</v>
      </c>
      <c r="B65" s="172" t="s">
        <v>8746</v>
      </c>
      <c r="C65" s="235">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7 bulan, 12 hari</v>
      </c>
      <c r="Q65" s="207">
        <f ca="1">DATEDIF(C65,Summary!$A$1,"d")</f>
        <v>589</v>
      </c>
      <c r="R65" s="166" t="str" cm="1">
        <f t="array" aca="1" ref="R65" ca="1">_xlfn.IFS(Q65&lt;=S65,S65,Q65&lt;=S65*2,S65*2,Q65&lt;=S65*3,S65*3,Q65&gt;S65*3,"&gt;"&amp;S65*3)</f>
        <v>Info</v>
      </c>
      <c r="S65" s="166" t="str" cm="1">
        <f t="array" ref="S65">_xlfn.IFS(M65="Level 1",7,M65="Level 2",14,M65="Level 3","30",M65="Info","Info",M65="Closed","Closed")</f>
        <v>Info</v>
      </c>
      <c r="T65" s="174"/>
    </row>
    <row r="66" spans="1:20" ht="61.2" x14ac:dyDescent="0.7">
      <c r="A66" s="229">
        <v>65</v>
      </c>
      <c r="B66" s="172" t="s">
        <v>8747</v>
      </c>
      <c r="C66" s="235">
        <v>45715</v>
      </c>
      <c r="D66" s="168">
        <v>45714</v>
      </c>
      <c r="E66" s="167" t="s">
        <v>7379</v>
      </c>
      <c r="F66" s="170" t="s">
        <v>8777</v>
      </c>
      <c r="G66" s="170" t="s">
        <v>8777</v>
      </c>
      <c r="H66" s="172" t="s">
        <v>5508</v>
      </c>
      <c r="I66" s="172" t="s">
        <v>5989</v>
      </c>
      <c r="J66" s="172" t="s">
        <v>6030</v>
      </c>
      <c r="K66" s="174"/>
      <c r="L66" s="270" t="s">
        <v>1184</v>
      </c>
      <c r="M66" s="270" t="s">
        <v>1184</v>
      </c>
      <c r="N66" s="177" t="s">
        <v>1175</v>
      </c>
      <c r="O66" s="177" t="s">
        <v>7484</v>
      </c>
      <c r="P66" s="170" t="str">
        <f ca="1">DATEDIF(C66,'Incoming 2023'!$O$2,"Y")&amp;" tahun, "&amp;DATEDIF(C66,'Incoming 2023'!$O$2,"YM")&amp;" bulan, "&amp;DATEDIF(C66,'Incoming 2023'!$O$2,"MD")&amp;" hari"</f>
        <v>1 tahun, 7 bulan, 12 hari</v>
      </c>
      <c r="Q66" s="207">
        <f ca="1">DATEDIF(C66,Summary!$A$1,"d")</f>
        <v>589</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x14ac:dyDescent="0.7">
      <c r="A67" s="229">
        <v>66</v>
      </c>
      <c r="B67" s="172" t="s">
        <v>8810</v>
      </c>
      <c r="C67" s="235">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7 bulan, 13 hari</v>
      </c>
      <c r="Q67" s="207">
        <f ca="1">DATEDIF(C67,Summary!$A$1,"d")</f>
        <v>590</v>
      </c>
      <c r="R67" s="166" t="str" cm="1">
        <f t="array" aca="1" ref="R67" ca="1">_xlfn.IFS(Q67&lt;=S67,S67,Q67&lt;=S67*2,S67*2,Q67&lt;=S67*3,S67*3,Q67&gt;S67*3,"&gt;"&amp;S67*3)</f>
        <v>Info</v>
      </c>
      <c r="S67" s="166" t="str" cm="1">
        <f t="array" ref="S67">_xlfn.IFS(M67="Level 1",7,M67="Level 2",14,M67="Level 3","30",M67="Info","Info",M67="Closed","Closed")</f>
        <v>Info</v>
      </c>
      <c r="T67" s="174"/>
    </row>
    <row r="68" spans="1:20" ht="61.2" x14ac:dyDescent="0.7">
      <c r="A68" s="229">
        <v>67</v>
      </c>
      <c r="B68" s="172" t="s">
        <v>8748</v>
      </c>
      <c r="C68" s="235">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7 bulan, 15 hari</v>
      </c>
      <c r="Q68" s="207">
        <f ca="1">DATEDIF(C68,Summary!$A$1,"d")</f>
        <v>592</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x14ac:dyDescent="0.7">
      <c r="A69" s="229">
        <v>68</v>
      </c>
      <c r="B69" s="172" t="s">
        <v>8749</v>
      </c>
      <c r="C69" s="235">
        <v>45712</v>
      </c>
      <c r="D69" s="168">
        <v>45705</v>
      </c>
      <c r="E69" s="167" t="s">
        <v>39</v>
      </c>
      <c r="F69" s="170" t="s">
        <v>8781</v>
      </c>
      <c r="G69" s="170" t="s">
        <v>8782</v>
      </c>
      <c r="H69" s="172" t="s">
        <v>5508</v>
      </c>
      <c r="I69" s="167" t="s">
        <v>5989</v>
      </c>
      <c r="J69" s="172" t="s">
        <v>7866</v>
      </c>
      <c r="K69" s="174"/>
      <c r="L69" s="241" t="s">
        <v>1305</v>
      </c>
      <c r="M69" s="241" t="s">
        <v>5815</v>
      </c>
      <c r="N69" s="177" t="s">
        <v>1070</v>
      </c>
      <c r="O69" s="177" t="s">
        <v>9788</v>
      </c>
      <c r="P69" s="170" t="str">
        <f ca="1">DATEDIF(C69,'Incoming 2023'!$O$2,"Y")&amp;" tahun, "&amp;DATEDIF(C69,'Incoming 2023'!$O$2,"YM")&amp;" bulan, "&amp;DATEDIF(C69,'Incoming 2023'!$O$2,"MD")&amp;" hari"</f>
        <v>1 tahun, 7 bulan, 15 hari</v>
      </c>
      <c r="Q69" s="207">
        <f ca="1">DATEDIF(C69,Summary!$A$1,"d")</f>
        <v>592</v>
      </c>
      <c r="R69" s="166" t="str" cm="1">
        <f t="array" aca="1" ref="R69" ca="1">_xlfn.IFS(Q69&lt;=S69,S69,Q69&lt;=S69*2,S69*2,Q69&lt;=S69*3,S69*3,Q69&gt;S69*3,"&gt;"&amp;S69*3)</f>
        <v>&gt;21</v>
      </c>
      <c r="S69" s="210" cm="1">
        <f t="array" ref="S69">_xlfn.IFS(M69="Level 1",7,M69="Level 2",14,M69="Level 3","30",M69="Info","Info",M69="Closed","Closed")</f>
        <v>7</v>
      </c>
      <c r="T69" s="174"/>
    </row>
    <row r="70" spans="1:20" ht="61.2" x14ac:dyDescent="0.7">
      <c r="A70" s="229">
        <v>69</v>
      </c>
      <c r="B70" s="172" t="s">
        <v>8750</v>
      </c>
      <c r="C70" s="235">
        <v>45712</v>
      </c>
      <c r="D70" s="168">
        <v>45698</v>
      </c>
      <c r="E70" s="167" t="s">
        <v>39</v>
      </c>
      <c r="F70" s="170" t="s">
        <v>8783</v>
      </c>
      <c r="G70" s="170" t="s">
        <v>8784</v>
      </c>
      <c r="H70" s="172" t="s">
        <v>5508</v>
      </c>
      <c r="I70" s="172" t="s">
        <v>5989</v>
      </c>
      <c r="J70" s="172" t="s">
        <v>6030</v>
      </c>
      <c r="K70" s="174"/>
      <c r="L70" s="270" t="s">
        <v>1184</v>
      </c>
      <c r="M70" s="270" t="s">
        <v>1184</v>
      </c>
      <c r="N70" s="177" t="s">
        <v>1175</v>
      </c>
      <c r="O70" s="177" t="s">
        <v>7484</v>
      </c>
      <c r="P70" s="170" t="str">
        <f ca="1">DATEDIF(C70,'Incoming 2023'!$O$2,"Y")&amp;" tahun, "&amp;DATEDIF(C70,'Incoming 2023'!$O$2,"YM")&amp;" bulan, "&amp;DATEDIF(C70,'Incoming 2023'!$O$2,"MD")&amp;" hari"</f>
        <v>1 tahun, 7 bulan, 15 hari</v>
      </c>
      <c r="Q70" s="207">
        <f ca="1">DATEDIF(C70,Summary!$A$1,"d")</f>
        <v>592</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x14ac:dyDescent="0.7">
      <c r="A71" s="229">
        <v>70</v>
      </c>
      <c r="B71" s="172" t="s">
        <v>8751</v>
      </c>
      <c r="C71" s="235">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7 bulan, 15 hari</v>
      </c>
      <c r="Q71" s="207">
        <f ca="1">DATEDIF(C71,Summary!$A$1,"d")</f>
        <v>592</v>
      </c>
      <c r="R71" s="166" t="str" cm="1">
        <f t="array" aca="1" ref="R71" ca="1">_xlfn.IFS(Q71&lt;=S71,S71,Q71&lt;=S71*2,S71*2,Q71&lt;=S71*3,S71*3,Q71&gt;S71*3,"&gt;"&amp;S71*3)</f>
        <v>Info</v>
      </c>
      <c r="S71" s="166" t="str" cm="1">
        <f t="array" ref="S71">_xlfn.IFS(M71="Level 1",7,M71="Level 2",14,M71="Level 3","30",M71="Info","Info",M71="Closed","Closed")</f>
        <v>Info</v>
      </c>
      <c r="T71" s="174"/>
    </row>
    <row r="72" spans="1:20" ht="61.2" x14ac:dyDescent="0.7">
      <c r="A72" s="229">
        <v>71</v>
      </c>
      <c r="B72" s="172" t="s">
        <v>8752</v>
      </c>
      <c r="C72" s="235">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7 bulan, 15 hari</v>
      </c>
      <c r="Q72" s="207">
        <f ca="1">DATEDIF(C72,Summary!$A$1,"d")</f>
        <v>592</v>
      </c>
      <c r="R72" s="166" t="str" cm="1">
        <f t="array" aca="1" ref="R72" ca="1">_xlfn.IFS(Q72&lt;=S72,S72,Q72&lt;=S72*2,S72*2,Q72&lt;=S72*3,S72*3,Q72&gt;S72*3,"&gt;"&amp;S72*3)</f>
        <v>Info</v>
      </c>
      <c r="S72" s="166" t="str" cm="1">
        <f t="array" ref="S72">_xlfn.IFS(M72="Level 1",7,M72="Level 2",14,M72="Level 3","30",M72="Info","Info",M72="Closed","Closed")</f>
        <v>Info</v>
      </c>
      <c r="T72" s="174"/>
    </row>
    <row r="73" spans="1:20" ht="61.2" x14ac:dyDescent="0.7">
      <c r="A73" s="229">
        <v>72</v>
      </c>
      <c r="B73" s="172" t="s">
        <v>8753</v>
      </c>
      <c r="C73" s="235">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7 bulan, 15 hari</v>
      </c>
      <c r="Q73" s="207">
        <f ca="1">DATEDIF(C73,Summary!$A$1,"d")</f>
        <v>592</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x14ac:dyDescent="0.7">
      <c r="A74" s="229">
        <v>73</v>
      </c>
      <c r="B74" s="172" t="s">
        <v>8754</v>
      </c>
      <c r="C74" s="235">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7 bulan, 14 hari</v>
      </c>
      <c r="Q74" s="207">
        <f ca="1">DATEDIF(C74,Summary!$A$1,"d")</f>
        <v>591</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x14ac:dyDescent="0.7">
      <c r="A75" s="229">
        <v>74</v>
      </c>
      <c r="B75" s="172" t="s">
        <v>8739</v>
      </c>
      <c r="C75" s="235">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7 bulan, 15 hari</v>
      </c>
      <c r="Q75" s="207">
        <f ca="1">DATEDIF(C75,Summary!$A$1,"d")</f>
        <v>592</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x14ac:dyDescent="0.7">
      <c r="A76" s="229">
        <v>75</v>
      </c>
      <c r="B76" s="172" t="s">
        <v>8755</v>
      </c>
      <c r="C76" s="235">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7 bulan, 14 hari</v>
      </c>
      <c r="Q76" s="207">
        <f ca="1">DATEDIF(C76,Summary!$A$1,"d")</f>
        <v>591</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x14ac:dyDescent="0.7">
      <c r="A77" s="229">
        <v>76</v>
      </c>
      <c r="B77" s="172" t="s">
        <v>8756</v>
      </c>
      <c r="C77" s="235">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7 bulan, 14 hari</v>
      </c>
      <c r="Q77" s="207">
        <f ca="1">DATEDIF(C77,Summary!$A$1,"d")</f>
        <v>591</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x14ac:dyDescent="0.7">
      <c r="A78" s="229">
        <v>77</v>
      </c>
      <c r="B78" s="172" t="s">
        <v>8757</v>
      </c>
      <c r="C78" s="235">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7 bulan, 12 hari</v>
      </c>
      <c r="Q78" s="207">
        <f ca="1">DATEDIF(C78,Summary!$A$1,"d")</f>
        <v>589</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x14ac:dyDescent="0.7">
      <c r="A79" s="229">
        <v>78</v>
      </c>
      <c r="B79" s="172" t="s">
        <v>8758</v>
      </c>
      <c r="C79" s="235">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7 bulan, 6 hari</v>
      </c>
      <c r="Q79" s="207">
        <f ca="1">DATEDIF(C79,Summary!$A$1,"d")</f>
        <v>585</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x14ac:dyDescent="0.7">
      <c r="A80" s="229">
        <v>79</v>
      </c>
      <c r="B80" s="172" t="s">
        <v>8759</v>
      </c>
      <c r="C80" s="235">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7 bulan, 6 hari</v>
      </c>
      <c r="Q80" s="207">
        <f ca="1">DATEDIF(C80,Summary!$A$1,"d")</f>
        <v>585</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x14ac:dyDescent="0.7">
      <c r="A81" s="229">
        <v>80</v>
      </c>
      <c r="B81" s="172" t="s">
        <v>8760</v>
      </c>
      <c r="C81" s="235">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7 bulan, 6 hari</v>
      </c>
      <c r="Q81" s="207">
        <f ca="1">DATEDIF(C81,Summary!$A$1,"d")</f>
        <v>585</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x14ac:dyDescent="0.7">
      <c r="A82" s="229">
        <v>81</v>
      </c>
      <c r="B82" s="172" t="s">
        <v>8761</v>
      </c>
      <c r="C82" s="235">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7 bulan, 4 hari</v>
      </c>
      <c r="Q82" s="207">
        <f ca="1">DATEDIF(C82,Summary!$A$1,"d")</f>
        <v>583</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x14ac:dyDescent="0.7">
      <c r="A83" s="229">
        <v>82</v>
      </c>
      <c r="B83" s="172" t="s">
        <v>8810</v>
      </c>
      <c r="C83" s="235">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7 bulan, 11 hari</v>
      </c>
      <c r="Q83" s="207">
        <f ca="1">DATEDIF(C83,Summary!$A$1,"d")</f>
        <v>588</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x14ac:dyDescent="0.7">
      <c r="A84" s="229">
        <v>83</v>
      </c>
      <c r="B84" s="172" t="s">
        <v>8929</v>
      </c>
      <c r="C84" s="235">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7 bulan, 4 hari</v>
      </c>
      <c r="Q84" s="207">
        <f ca="1">DATEDIF(C84,Summary!$A$1,"d")</f>
        <v>583</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x14ac:dyDescent="0.7">
      <c r="A85" s="229">
        <v>84</v>
      </c>
      <c r="B85" s="172" t="s">
        <v>8932</v>
      </c>
      <c r="C85" s="235">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7 bulan, 4 hari</v>
      </c>
      <c r="Q85" s="207">
        <f ca="1">DATEDIF(C85,Summary!$A$1,"d")</f>
        <v>583</v>
      </c>
      <c r="R85" s="166" t="str" cm="1">
        <f t="array" aca="1" ref="R85" ca="1">_xlfn.IFS(Q85&lt;=S85,S85,Q85&lt;=S85*2,S85*2,Q85&lt;=S85*3,S85*3,Q85&gt;S85*3,"&gt;"&amp;S85*3)</f>
        <v>Info</v>
      </c>
      <c r="S85" s="166" t="str" cm="1">
        <f t="array" ref="S85">_xlfn.IFS(M85="Level 1",7,M85="Level 2",14,M85="Level 3","30",M85="Info","Info",M85="Closed","Closed")</f>
        <v>Info</v>
      </c>
      <c r="T85" s="174"/>
    </row>
    <row r="86" spans="1:20" ht="122.4" x14ac:dyDescent="0.7">
      <c r="A86" s="229">
        <v>85</v>
      </c>
      <c r="B86" s="172" t="s">
        <v>8934</v>
      </c>
      <c r="C86" s="235">
        <v>45721</v>
      </c>
      <c r="D86" s="168">
        <v>45719</v>
      </c>
      <c r="E86" s="167" t="s">
        <v>39</v>
      </c>
      <c r="F86" s="178" t="s">
        <v>8935</v>
      </c>
      <c r="G86" s="170" t="s">
        <v>8936</v>
      </c>
      <c r="H86" s="172" t="s">
        <v>5508</v>
      </c>
      <c r="I86" s="172" t="s">
        <v>5989</v>
      </c>
      <c r="J86" s="172" t="s">
        <v>8792</v>
      </c>
      <c r="K86" s="172"/>
      <c r="L86" s="270" t="s">
        <v>1184</v>
      </c>
      <c r="M86" s="270" t="s">
        <v>1184</v>
      </c>
      <c r="N86" s="177" t="s">
        <v>1197</v>
      </c>
      <c r="O86" s="177" t="s">
        <v>1198</v>
      </c>
      <c r="P86" s="170" t="str">
        <f ca="1">DATEDIF(C86,'Incoming 2023'!$O$2,"Y")&amp;" tahun, "&amp;DATEDIF(C86,'Incoming 2023'!$O$2,"YM")&amp;" bulan, "&amp;DATEDIF(C86,'Incoming 2023'!$O$2,"MD")&amp;" hari"</f>
        <v>1 tahun, 7 bulan, 4 hari</v>
      </c>
      <c r="Q86" s="207">
        <f ca="1">DATEDIF(C86,Summary!$A$1,"d")</f>
        <v>583</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x14ac:dyDescent="0.7">
      <c r="A87" s="229">
        <v>86</v>
      </c>
      <c r="B87" s="172" t="s">
        <v>8937</v>
      </c>
      <c r="C87" s="235">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7 bulan, 3 hari</v>
      </c>
      <c r="Q87" s="207">
        <f ca="1">DATEDIF(C87,Summary!$A$1,"d")</f>
        <v>582</v>
      </c>
      <c r="R87" s="166" t="str" cm="1">
        <f t="array" aca="1" ref="R87" ca="1">_xlfn.IFS(Q87&lt;=S87,S87,Q87&lt;=S87*2,S87*2,Q87&lt;=S87*3,S87*3,Q87&gt;S87*3,"&gt;"&amp;S87*3)</f>
        <v>Info</v>
      </c>
      <c r="S87" s="166" t="str" cm="1">
        <f t="array" ref="S87">_xlfn.IFS(M87="Level 1",7,M87="Level 2",14,M87="Level 3","30",M87="Info","Info",M87="Closed","Closed")</f>
        <v>Info</v>
      </c>
      <c r="T87" s="174"/>
    </row>
    <row r="88" spans="1:20" ht="61.2" x14ac:dyDescent="0.7">
      <c r="A88" s="229">
        <v>87</v>
      </c>
      <c r="B88" s="172" t="s">
        <v>8940</v>
      </c>
      <c r="C88" s="235">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7 bulan, 2 hari</v>
      </c>
      <c r="Q88" s="207">
        <f ca="1">DATEDIF(C88,Summary!$A$1,"d")</f>
        <v>581</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x14ac:dyDescent="0.7">
      <c r="A89" s="229">
        <v>88</v>
      </c>
      <c r="B89" s="172" t="s">
        <v>8944</v>
      </c>
      <c r="C89" s="235">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7 bulan, 2 hari</v>
      </c>
      <c r="Q89" s="207">
        <f ca="1">DATEDIF(C89,Summary!$A$1,"d")</f>
        <v>581</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x14ac:dyDescent="0.7">
      <c r="A90" s="229">
        <v>89</v>
      </c>
      <c r="B90" s="172" t="s">
        <v>8947</v>
      </c>
      <c r="C90" s="235">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7 bulan, 2 hari</v>
      </c>
      <c r="Q90" s="207">
        <f ca="1">DATEDIF(C90,Summary!$A$1,"d")</f>
        <v>581</v>
      </c>
      <c r="R90" s="166" t="str" cm="1">
        <f t="array" aca="1" ref="R90" ca="1">_xlfn.IFS(Q90&lt;=S90,S90,Q90&lt;=S90*2,S90*2,Q90&lt;=S90*3,S90*3,Q90&gt;S90*3,"&gt;"&amp;S90*3)</f>
        <v>Info</v>
      </c>
      <c r="S90" s="166" t="str" cm="1">
        <f t="array" ref="S90">_xlfn.IFS(M90="Level 1",7,M90="Level 2",14,M90="Level 3","30",M90="Info","Info",M90="Closed","Closed")</f>
        <v>Info</v>
      </c>
      <c r="T90" s="174"/>
    </row>
    <row r="91" spans="1:20" ht="61.2" x14ac:dyDescent="0.25">
      <c r="A91" s="229">
        <v>90</v>
      </c>
      <c r="B91" s="172" t="s">
        <v>8950</v>
      </c>
      <c r="C91" s="235">
        <v>45723</v>
      </c>
      <c r="D91" s="168">
        <v>45720</v>
      </c>
      <c r="E91" s="167" t="s">
        <v>39</v>
      </c>
      <c r="F91" s="178" t="s">
        <v>8951</v>
      </c>
      <c r="G91" s="170" t="s">
        <v>8952</v>
      </c>
      <c r="H91" s="172" t="s">
        <v>5508</v>
      </c>
      <c r="I91" s="172" t="s">
        <v>5989</v>
      </c>
      <c r="J91" s="172" t="s">
        <v>6030</v>
      </c>
      <c r="K91" s="172"/>
      <c r="L91" s="270" t="s">
        <v>1184</v>
      </c>
      <c r="M91" s="270" t="s">
        <v>1184</v>
      </c>
      <c r="N91" s="177" t="s">
        <v>1175</v>
      </c>
      <c r="O91" s="177" t="s">
        <v>7484</v>
      </c>
      <c r="P91" s="170" t="str">
        <f ca="1">DATEDIF(C91,'Incoming 2023'!$O$2,"Y")&amp;" tahun, "&amp;DATEDIF(C91,'Incoming 2023'!$O$2,"YM")&amp;" bulan, "&amp;DATEDIF(C91,'Incoming 2023'!$O$2,"MD")&amp;" hari"</f>
        <v>1 tahun, 7 bulan, 2 hari</v>
      </c>
      <c r="Q91" s="207">
        <f ca="1">DATEDIF(C91,Summary!$A$1,"d")</f>
        <v>581</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x14ac:dyDescent="0.7">
      <c r="A92" s="229">
        <v>91</v>
      </c>
      <c r="B92" s="172" t="s">
        <v>8953</v>
      </c>
      <c r="C92" s="235">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6 bulan, 29 hari</v>
      </c>
      <c r="Q92" s="207">
        <f ca="1">DATEDIF(C92,Summary!$A$1,"d")</f>
        <v>578</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x14ac:dyDescent="0.7">
      <c r="A93" s="229">
        <v>92</v>
      </c>
      <c r="B93" s="172" t="s">
        <v>8956</v>
      </c>
      <c r="C93" s="235">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6 bulan, 29 hari</v>
      </c>
      <c r="Q93" s="207">
        <f ca="1">DATEDIF(C93,Summary!$A$1,"d")</f>
        <v>578</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x14ac:dyDescent="0.7">
      <c r="A94" s="229">
        <v>93</v>
      </c>
      <c r="B94" s="172" t="s">
        <v>8959</v>
      </c>
      <c r="C94" s="235">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6 bulan, 29 hari</v>
      </c>
      <c r="Q94" s="207">
        <f ca="1">DATEDIF(C94,Summary!$A$1,"d")</f>
        <v>578</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x14ac:dyDescent="0.7">
      <c r="A95" s="229">
        <v>94</v>
      </c>
      <c r="B95" s="172" t="s">
        <v>8961</v>
      </c>
      <c r="C95" s="235">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6 bulan, 29 hari</v>
      </c>
      <c r="Q95" s="207">
        <f ca="1">DATEDIF(C95,Summary!$A$1,"d")</f>
        <v>578</v>
      </c>
      <c r="R95" s="166" t="str" cm="1">
        <f t="array" aca="1" ref="R95" ca="1">_xlfn.IFS(Q95&lt;=S95,S95,Q95&lt;=S95*2,S95*2,Q95&lt;=S95*3,S95*3,Q95&gt;S95*3,"&gt;"&amp;S95*3)</f>
        <v>Info</v>
      </c>
      <c r="S95" s="166" t="str" cm="1">
        <f t="array" ref="S95">_xlfn.IFS(M95="Level 1",7,M95="Level 2",14,M95="Level 3","30",M95="Info","Info",M95="Closed","Closed")</f>
        <v>Info</v>
      </c>
      <c r="T95" s="174"/>
    </row>
    <row r="96" spans="1:20" ht="61.2" x14ac:dyDescent="0.7">
      <c r="A96" s="229">
        <v>95</v>
      </c>
      <c r="B96" s="172" t="s">
        <v>8964</v>
      </c>
      <c r="C96" s="235">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6 bulan, 29 hari</v>
      </c>
      <c r="Q96" s="207">
        <f ca="1">DATEDIF(C96,Summary!$A$1,"d")</f>
        <v>578</v>
      </c>
      <c r="R96" s="166" t="str" cm="1">
        <f t="array" aca="1" ref="R96" ca="1">_xlfn.IFS(Q96&lt;=S96,S96,Q96&lt;=S96*2,S96*2,Q96&lt;=S96*3,S96*3,Q96&gt;S96*3,"&gt;"&amp;S96*3)</f>
        <v>Info</v>
      </c>
      <c r="S96" s="166" t="str" cm="1">
        <f t="array" ref="S96">_xlfn.IFS(M96="Level 1",7,M96="Level 2",14,M96="Level 3","30",M96="Info","Info",M96="Closed","Closed")</f>
        <v>Info</v>
      </c>
      <c r="T96" s="174"/>
    </row>
    <row r="97" spans="1:20" ht="61.2" x14ac:dyDescent="0.7">
      <c r="A97" s="229">
        <v>96</v>
      </c>
      <c r="B97" s="172" t="s">
        <v>8967</v>
      </c>
      <c r="C97" s="235">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6 bulan, 29 hari</v>
      </c>
      <c r="Q97" s="207">
        <f ca="1">DATEDIF(C97,Summary!$A$1,"d")</f>
        <v>578</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x14ac:dyDescent="0.7">
      <c r="A98" s="229">
        <v>97</v>
      </c>
      <c r="B98" s="172" t="s">
        <v>8970</v>
      </c>
      <c r="C98" s="235">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6 bulan, 29 hari</v>
      </c>
      <c r="Q98" s="207">
        <f ca="1">DATEDIF(C98,Summary!$A$1,"d")</f>
        <v>578</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x14ac:dyDescent="0.7">
      <c r="A99" s="229">
        <v>98</v>
      </c>
      <c r="B99" s="172" t="s">
        <v>8973</v>
      </c>
      <c r="C99" s="235">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6 bulan, 29 hari</v>
      </c>
      <c r="Q99" s="207">
        <f ca="1">DATEDIF(C99,Summary!$A$1,"d")</f>
        <v>578</v>
      </c>
      <c r="R99" s="166" t="str" cm="1">
        <f t="array" aca="1" ref="R99" ca="1">_xlfn.IFS(Q99&lt;=S99,S99,Q99&lt;=S99*2,S99*2,Q99&lt;=S99*3,S99*3,Q99&gt;S99*3,"&gt;"&amp;S99*3)</f>
        <v>Info</v>
      </c>
      <c r="S99" s="166" t="str" cm="1">
        <f t="array" ref="S99">_xlfn.IFS(M99="Level 1",7,M99="Level 2",14,M99="Level 3","30",M99="Info","Info",M99="Closed","Closed")</f>
        <v>Info</v>
      </c>
      <c r="T99" s="174"/>
    </row>
    <row r="100" spans="1:20" ht="61.2" x14ac:dyDescent="0.7">
      <c r="A100" s="229">
        <v>99</v>
      </c>
      <c r="B100" s="172" t="s">
        <v>8976</v>
      </c>
      <c r="C100" s="235">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6 bulan, 28 hari</v>
      </c>
      <c r="Q100" s="207">
        <f ca="1">DATEDIF(C100,Summary!$A$1,"d")</f>
        <v>577</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x14ac:dyDescent="0.7">
      <c r="A101" s="229">
        <v>100</v>
      </c>
      <c r="B101" s="172" t="s">
        <v>8979</v>
      </c>
      <c r="C101" s="235">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6 bulan, 26 hari</v>
      </c>
      <c r="Q101" s="207">
        <f ca="1">DATEDIF(C101,Summary!$A$1,"d")</f>
        <v>575</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x14ac:dyDescent="0.7">
      <c r="A102" s="229">
        <v>101</v>
      </c>
      <c r="B102" s="172" t="s">
        <v>8981</v>
      </c>
      <c r="C102" s="235">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6 bulan, 22 hari</v>
      </c>
      <c r="Q102" s="207">
        <f ca="1">DATEDIF(C102,Summary!$A$1,"d")</f>
        <v>571</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x14ac:dyDescent="0.7">
      <c r="A103" s="229">
        <v>102</v>
      </c>
      <c r="B103" s="172" t="s">
        <v>8984</v>
      </c>
      <c r="C103" s="235">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6 bulan, 21 hari</v>
      </c>
      <c r="Q103" s="207">
        <f ca="1">DATEDIF(C103,Summary!$A$1,"d")</f>
        <v>570</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x14ac:dyDescent="0.7">
      <c r="A104" s="229">
        <v>103</v>
      </c>
      <c r="B104" s="172" t="s">
        <v>8987</v>
      </c>
      <c r="C104" s="235">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6 bulan, 21 hari</v>
      </c>
      <c r="Q104" s="207">
        <f ca="1">DATEDIF(C104,Summary!$A$1,"d")</f>
        <v>570</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x14ac:dyDescent="0.7">
      <c r="A105" s="229">
        <v>104</v>
      </c>
      <c r="B105" s="172" t="s">
        <v>8990</v>
      </c>
      <c r="C105" s="235">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6 bulan, 21 hari</v>
      </c>
      <c r="Q105" s="207">
        <f ca="1">DATEDIF(C105,Summary!$A$1,"d")</f>
        <v>570</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x14ac:dyDescent="0.7">
      <c r="A106" s="229">
        <v>105</v>
      </c>
      <c r="B106" s="172" t="s">
        <v>8992</v>
      </c>
      <c r="C106" s="235">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6 bulan, 21 hari</v>
      </c>
      <c r="Q106" s="207">
        <f ca="1">DATEDIF(C106,Summary!$A$1,"d")</f>
        <v>570</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x14ac:dyDescent="0.7">
      <c r="A107" s="229">
        <v>106</v>
      </c>
      <c r="B107" s="172" t="s">
        <v>8995</v>
      </c>
      <c r="C107" s="235">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6 bulan, 21 hari</v>
      </c>
      <c r="Q107" s="207">
        <f ca="1">DATEDIF(C107,Summary!$A$1,"d")</f>
        <v>570</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x14ac:dyDescent="0.7">
      <c r="A108" s="229">
        <v>107</v>
      </c>
      <c r="B108" s="172" t="s">
        <v>8997</v>
      </c>
      <c r="C108" s="235">
        <v>45737</v>
      </c>
      <c r="D108" s="168">
        <v>45733</v>
      </c>
      <c r="E108" s="167" t="s">
        <v>9</v>
      </c>
      <c r="F108" s="178" t="s">
        <v>8998</v>
      </c>
      <c r="G108" s="170" t="s">
        <v>8999</v>
      </c>
      <c r="H108" s="172" t="s">
        <v>5508</v>
      </c>
      <c r="I108" s="172" t="s">
        <v>5990</v>
      </c>
      <c r="J108" s="172" t="s">
        <v>5845</v>
      </c>
      <c r="K108" s="172"/>
      <c r="L108" s="270" t="s">
        <v>1184</v>
      </c>
      <c r="M108" s="270" t="s">
        <v>1184</v>
      </c>
      <c r="N108" s="177" t="s">
        <v>1070</v>
      </c>
      <c r="O108" s="177" t="s">
        <v>5481</v>
      </c>
      <c r="P108" s="170" t="str">
        <f ca="1">DATEDIF(C108,'Incoming 2023'!$O$2,"Y")&amp;" tahun, "&amp;DATEDIF(C108,'Incoming 2023'!$O$2,"YM")&amp;" bulan, "&amp;DATEDIF(C108,'Incoming 2023'!$O$2,"MD")&amp;" hari"</f>
        <v>1 tahun, 6 bulan, 18 hari</v>
      </c>
      <c r="Q108" s="207">
        <f ca="1">DATEDIF(C108,Summary!$A$1,"d")</f>
        <v>567</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x14ac:dyDescent="0.7">
      <c r="A109" s="229">
        <v>108</v>
      </c>
      <c r="B109" s="172" t="s">
        <v>9000</v>
      </c>
      <c r="C109" s="235">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6 bulan, 18 hari</v>
      </c>
      <c r="Q109" s="207">
        <f ca="1">DATEDIF(C109,Summary!$A$1,"d")</f>
        <v>567</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x14ac:dyDescent="0.7">
      <c r="A110" s="229">
        <v>109</v>
      </c>
      <c r="B110" s="172" t="s">
        <v>9002</v>
      </c>
      <c r="C110" s="235">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6 bulan, 16 hari</v>
      </c>
      <c r="Q110" s="207">
        <f ca="1">DATEDIF(C110,Summary!$A$1,"d")</f>
        <v>565</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x14ac:dyDescent="0.7">
      <c r="A111" s="229">
        <v>110</v>
      </c>
      <c r="B111" s="172" t="s">
        <v>9005</v>
      </c>
      <c r="C111" s="235">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6 bulan, 15 hari</v>
      </c>
      <c r="Q111" s="207">
        <f ca="1">DATEDIF(C111,Summary!$A$1,"d")</f>
        <v>564</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x14ac:dyDescent="0.7">
      <c r="A112" s="229">
        <v>111</v>
      </c>
      <c r="B112" s="172" t="s">
        <v>9008</v>
      </c>
      <c r="C112" s="235">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6 bulan, 15 hari</v>
      </c>
      <c r="Q112" s="207">
        <f ca="1">DATEDIF(C112,Summary!$A$1,"d")</f>
        <v>564</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x14ac:dyDescent="0.7">
      <c r="A113" s="229">
        <v>112</v>
      </c>
      <c r="B113" s="172" t="s">
        <v>9011</v>
      </c>
      <c r="C113" s="235">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6 bulan, 15 hari</v>
      </c>
      <c r="Q113" s="207">
        <f ca="1">DATEDIF(C113,Summary!$A$1,"d")</f>
        <v>564</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x14ac:dyDescent="0.7">
      <c r="A114" s="229">
        <v>113</v>
      </c>
      <c r="B114" s="172" t="s">
        <v>9013</v>
      </c>
      <c r="C114" s="235">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6 bulan, 15 hari</v>
      </c>
      <c r="Q114" s="207">
        <f ca="1">DATEDIF(C114,Summary!$A$1,"d")</f>
        <v>564</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x14ac:dyDescent="0.7">
      <c r="A115" s="229">
        <v>114</v>
      </c>
      <c r="B115" s="172" t="s">
        <v>9016</v>
      </c>
      <c r="C115" s="235">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6 bulan, 15 hari</v>
      </c>
      <c r="Q115" s="207">
        <f ca="1">DATEDIF(C115,Summary!$A$1,"d")</f>
        <v>564</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x14ac:dyDescent="0.7">
      <c r="A116" s="229">
        <v>115</v>
      </c>
      <c r="B116" s="172" t="s">
        <v>9018</v>
      </c>
      <c r="C116" s="235">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6 bulan, 14 hari</v>
      </c>
      <c r="Q116" s="207">
        <f ca="1">DATEDIF(C116,Summary!$A$1,"d")</f>
        <v>563</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x14ac:dyDescent="0.7">
      <c r="A117" s="229">
        <v>116</v>
      </c>
      <c r="B117" s="172" t="s">
        <v>9021</v>
      </c>
      <c r="C117" s="235">
        <v>45741</v>
      </c>
      <c r="D117" s="168">
        <v>45728</v>
      </c>
      <c r="E117" s="167" t="s">
        <v>9</v>
      </c>
      <c r="F117" s="178" t="s">
        <v>9022</v>
      </c>
      <c r="G117" s="170" t="s">
        <v>9023</v>
      </c>
      <c r="H117" s="172" t="s">
        <v>5508</v>
      </c>
      <c r="I117" s="167" t="s">
        <v>5989</v>
      </c>
      <c r="J117" s="172" t="s">
        <v>8704</v>
      </c>
      <c r="K117" s="172"/>
      <c r="L117" s="241" t="s">
        <v>1305</v>
      </c>
      <c r="M117" s="241" t="s">
        <v>5815</v>
      </c>
      <c r="N117" s="177" t="s">
        <v>1070</v>
      </c>
      <c r="O117" s="177" t="s">
        <v>9373</v>
      </c>
      <c r="P117" s="170" t="str">
        <f ca="1">DATEDIF(C117,'Incoming 2023'!$O$2,"Y")&amp;" tahun, "&amp;DATEDIF(C117,'Incoming 2023'!$O$2,"YM")&amp;" bulan, "&amp;DATEDIF(C117,'Incoming 2023'!$O$2,"MD")&amp;" hari"</f>
        <v>1 tahun, 6 bulan, 14 hari</v>
      </c>
      <c r="Q117" s="207">
        <f ca="1">DATEDIF(C117,Summary!$A$1,"d")</f>
        <v>563</v>
      </c>
      <c r="R117" s="166" t="str" cm="1">
        <f t="array" aca="1" ref="R117" ca="1">_xlfn.IFS(Q117&lt;=S117,S117,Q117&lt;=S117*2,S117*2,Q117&lt;=S117*3,S117*3,Q117&gt;S117*3,"&gt;"&amp;S117*3)</f>
        <v>&gt;21</v>
      </c>
      <c r="S117" s="210" cm="1">
        <f t="array" ref="S117">_xlfn.IFS(M117="Level 1",7,M117="Level 2",14,M117="Level 3","30",M117="Info","Info",M117="Closed","Closed")</f>
        <v>7</v>
      </c>
      <c r="T117" s="174"/>
    </row>
    <row r="118" spans="1:20" ht="40.799999999999997" x14ac:dyDescent="0.7">
      <c r="A118" s="229">
        <v>117</v>
      </c>
      <c r="B118" s="172" t="s">
        <v>9024</v>
      </c>
      <c r="C118" s="235">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6 bulan, 14 hari</v>
      </c>
      <c r="Q118" s="207">
        <f ca="1">DATEDIF(C118,Summary!$A$1,"d")</f>
        <v>563</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x14ac:dyDescent="0.7">
      <c r="A119" s="229">
        <v>118</v>
      </c>
      <c r="B119" s="172" t="s">
        <v>9027</v>
      </c>
      <c r="C119" s="235">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6 bulan, 13 hari</v>
      </c>
      <c r="Q119" s="207">
        <f ca="1">DATEDIF(C119,Summary!$A$1,"d")</f>
        <v>562</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x14ac:dyDescent="0.7">
      <c r="A120" s="229">
        <v>119</v>
      </c>
      <c r="B120" s="172" t="s">
        <v>9030</v>
      </c>
      <c r="C120" s="235">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6 bulan, 13 hari</v>
      </c>
      <c r="Q120" s="207">
        <f ca="1">DATEDIF(C120,Summary!$A$1,"d")</f>
        <v>562</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x14ac:dyDescent="0.7">
      <c r="A121" s="229">
        <v>120</v>
      </c>
      <c r="B121" s="172" t="s">
        <v>9033</v>
      </c>
      <c r="C121" s="235">
        <v>45742</v>
      </c>
      <c r="D121" s="168">
        <v>45764</v>
      </c>
      <c r="E121" s="167" t="s">
        <v>39</v>
      </c>
      <c r="F121" s="178" t="s">
        <v>9034</v>
      </c>
      <c r="G121" s="170" t="s">
        <v>9035</v>
      </c>
      <c r="H121" s="172" t="s">
        <v>5508</v>
      </c>
      <c r="I121" s="172" t="s">
        <v>5989</v>
      </c>
      <c r="J121" s="172" t="s">
        <v>6030</v>
      </c>
      <c r="K121" s="172"/>
      <c r="L121" s="270" t="s">
        <v>1184</v>
      </c>
      <c r="M121" s="270" t="s">
        <v>1184</v>
      </c>
      <c r="N121" s="177" t="s">
        <v>1175</v>
      </c>
      <c r="O121" s="177" t="s">
        <v>7484</v>
      </c>
      <c r="P121" s="170" t="str">
        <f ca="1">DATEDIF(C121,'Incoming 2023'!$O$2,"Y")&amp;" tahun, "&amp;DATEDIF(C121,'Incoming 2023'!$O$2,"YM")&amp;" bulan, "&amp;DATEDIF(C121,'Incoming 2023'!$O$2,"MD")&amp;" hari"</f>
        <v>1 tahun, 6 bulan, 13 hari</v>
      </c>
      <c r="Q121" s="207">
        <f ca="1">DATEDIF(C121,Summary!$A$1,"d")</f>
        <v>562</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x14ac:dyDescent="0.7">
      <c r="A122" s="229">
        <v>121</v>
      </c>
      <c r="B122" s="172" t="s">
        <v>8752</v>
      </c>
      <c r="C122" s="235">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6 bulan, 13 hari</v>
      </c>
      <c r="Q122" s="207">
        <f ca="1">DATEDIF(C122,Summary!$A$1,"d")</f>
        <v>562</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x14ac:dyDescent="0.7">
      <c r="A123" s="229">
        <v>122</v>
      </c>
      <c r="B123" s="172" t="s">
        <v>8751</v>
      </c>
      <c r="C123" s="235">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6 bulan, 13 hari</v>
      </c>
      <c r="Q123" s="207">
        <f ca="1">DATEDIF(C123,Summary!$A$1,"d")</f>
        <v>562</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x14ac:dyDescent="0.7">
      <c r="A124" s="229">
        <v>123</v>
      </c>
      <c r="B124" s="172" t="s">
        <v>8539</v>
      </c>
      <c r="C124" s="235">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6 bulan, 13 hari</v>
      </c>
      <c r="Q124" s="207">
        <f ca="1">DATEDIF(C124,Summary!$A$1,"d")</f>
        <v>562</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x14ac:dyDescent="0.7">
      <c r="A125" s="229">
        <v>124</v>
      </c>
      <c r="B125" s="172" t="s">
        <v>8546</v>
      </c>
      <c r="C125" s="235">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6 bulan, 13 hari</v>
      </c>
      <c r="Q125" s="207">
        <f ca="1">DATEDIF(C125,Summary!$A$1,"d")</f>
        <v>562</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x14ac:dyDescent="0.7">
      <c r="A126" s="229">
        <v>125</v>
      </c>
      <c r="B126" s="172" t="s">
        <v>8758</v>
      </c>
      <c r="C126" s="235">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6 bulan, 13 hari</v>
      </c>
      <c r="Q126" s="207">
        <f ca="1">DATEDIF(C126,Summary!$A$1,"d")</f>
        <v>562</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x14ac:dyDescent="0.7">
      <c r="A127" s="229">
        <v>126</v>
      </c>
      <c r="B127" s="172" t="s">
        <v>9037</v>
      </c>
      <c r="C127" s="235">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6 bulan, 13 hari</v>
      </c>
      <c r="Q127" s="207">
        <f ca="1">DATEDIF(C127,Summary!$A$1,"d")</f>
        <v>562</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x14ac:dyDescent="0.7">
      <c r="A128" s="229">
        <v>127</v>
      </c>
      <c r="B128" s="172" t="s">
        <v>9039</v>
      </c>
      <c r="C128" s="235">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6 bulan, 13 hari</v>
      </c>
      <c r="Q128" s="207">
        <f ca="1">DATEDIF(C128,Summary!$A$1,"d")</f>
        <v>562</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x14ac:dyDescent="0.7">
      <c r="A129" s="229">
        <v>128</v>
      </c>
      <c r="B129" s="172" t="s">
        <v>9041</v>
      </c>
      <c r="C129" s="235">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6 bulan, 13 hari</v>
      </c>
      <c r="Q129" s="207">
        <f ca="1">DATEDIF(C129,Summary!$A$1,"d")</f>
        <v>562</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x14ac:dyDescent="0.7">
      <c r="A130" s="229">
        <v>129</v>
      </c>
      <c r="B130" s="172" t="s">
        <v>9044</v>
      </c>
      <c r="C130" s="235">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6 bulan, 13 hari</v>
      </c>
      <c r="Q130" s="207">
        <f ca="1">DATEDIF(C130,Summary!$A$1,"d")</f>
        <v>562</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x14ac:dyDescent="0.7">
      <c r="A131" s="229">
        <v>130</v>
      </c>
      <c r="B131" s="172" t="s">
        <v>9047</v>
      </c>
      <c r="C131" s="235">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6 bulan, 13 hari</v>
      </c>
      <c r="Q131" s="207">
        <f ca="1">DATEDIF(C131,Summary!$A$1,"d")</f>
        <v>562</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x14ac:dyDescent="0.7">
      <c r="A132" s="229">
        <v>131</v>
      </c>
      <c r="B132" s="172" t="s">
        <v>9050</v>
      </c>
      <c r="C132" s="235">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6 bulan, 13 hari</v>
      </c>
      <c r="Q132" s="207">
        <f ca="1">DATEDIF(C132,Summary!$A$1,"d")</f>
        <v>562</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x14ac:dyDescent="0.7">
      <c r="A133" s="229">
        <v>132</v>
      </c>
      <c r="B133" s="172" t="s">
        <v>9053</v>
      </c>
      <c r="C133" s="235">
        <v>45742</v>
      </c>
      <c r="D133" s="168">
        <v>45736</v>
      </c>
      <c r="E133" s="167" t="s">
        <v>39</v>
      </c>
      <c r="F133" s="178" t="s">
        <v>9054</v>
      </c>
      <c r="G133" s="170" t="s">
        <v>9055</v>
      </c>
      <c r="H133" s="172" t="s">
        <v>5508</v>
      </c>
      <c r="I133" s="172" t="s">
        <v>5989</v>
      </c>
      <c r="J133" s="172" t="s">
        <v>9638</v>
      </c>
      <c r="K133" s="172"/>
      <c r="L133" s="270" t="s">
        <v>1184</v>
      </c>
      <c r="M133" s="270" t="s">
        <v>1184</v>
      </c>
      <c r="N133" s="177"/>
      <c r="O133" s="177" t="s">
        <v>5309</v>
      </c>
      <c r="P133" s="170" t="str">
        <f ca="1">DATEDIF(C133,'Incoming 2023'!$O$2,"Y")&amp;" tahun, "&amp;DATEDIF(C133,'Incoming 2023'!$O$2,"YM")&amp;" bulan, "&amp;DATEDIF(C133,'Incoming 2023'!$O$2,"MD")&amp;" hari"</f>
        <v>1 tahun, 6 bulan, 13 hari</v>
      </c>
      <c r="Q133" s="207">
        <f ca="1">DATEDIF(C133,Summary!$A$1,"d")</f>
        <v>562</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x14ac:dyDescent="0.7">
      <c r="A134" s="229">
        <v>133</v>
      </c>
      <c r="B134" s="172" t="s">
        <v>9056</v>
      </c>
      <c r="C134" s="235">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6 bulan, 12 hari</v>
      </c>
      <c r="Q134" s="207">
        <f ca="1">DATEDIF(C134,Summary!$A$1,"d")</f>
        <v>561</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x14ac:dyDescent="0.7">
      <c r="A135" s="229">
        <v>134</v>
      </c>
      <c r="B135" s="172" t="s">
        <v>9059</v>
      </c>
      <c r="C135" s="235">
        <v>45744</v>
      </c>
      <c r="D135" s="168">
        <v>45736</v>
      </c>
      <c r="E135" s="167" t="s">
        <v>39</v>
      </c>
      <c r="F135" s="178" t="s">
        <v>9060</v>
      </c>
      <c r="G135" s="170" t="s">
        <v>9061</v>
      </c>
      <c r="H135" s="172" t="s">
        <v>1079</v>
      </c>
      <c r="I135" s="172" t="s">
        <v>1079</v>
      </c>
      <c r="J135" s="172" t="s">
        <v>5701</v>
      </c>
      <c r="K135" s="172"/>
      <c r="L135" s="270" t="s">
        <v>1184</v>
      </c>
      <c r="M135" s="270" t="s">
        <v>1184</v>
      </c>
      <c r="N135" s="177" t="s">
        <v>1080</v>
      </c>
      <c r="O135" s="177" t="s">
        <v>8269</v>
      </c>
      <c r="P135" s="170" t="str">
        <f ca="1">DATEDIF(C135,'Incoming 2023'!$O$2,"Y")&amp;" tahun, "&amp;DATEDIF(C135,'Incoming 2023'!$O$2,"YM")&amp;" bulan, "&amp;DATEDIF(C135,'Incoming 2023'!$O$2,"MD")&amp;" hari"</f>
        <v>1 tahun, 6 bulan, 11 hari</v>
      </c>
      <c r="Q135" s="207">
        <f ca="1">DATEDIF(C135,Summary!$A$1,"d")</f>
        <v>560</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x14ac:dyDescent="0.7">
      <c r="A136" s="229">
        <v>135</v>
      </c>
      <c r="B136" s="172" t="s">
        <v>9062</v>
      </c>
      <c r="C136" s="235">
        <v>45744</v>
      </c>
      <c r="D136" s="168">
        <v>45740</v>
      </c>
      <c r="E136" s="167" t="s">
        <v>39</v>
      </c>
      <c r="F136" s="178" t="s">
        <v>9063</v>
      </c>
      <c r="G136" s="170" t="s">
        <v>9064</v>
      </c>
      <c r="H136" s="172" t="s">
        <v>5508</v>
      </c>
      <c r="I136" s="172" t="s">
        <v>5999</v>
      </c>
      <c r="J136" s="172" t="s">
        <v>5841</v>
      </c>
      <c r="K136" s="172"/>
      <c r="L136" s="270" t="s">
        <v>1184</v>
      </c>
      <c r="M136" s="270" t="s">
        <v>1184</v>
      </c>
      <c r="N136" s="177" t="s">
        <v>1088</v>
      </c>
      <c r="O136" s="177" t="s">
        <v>1089</v>
      </c>
      <c r="P136" s="170" t="str">
        <f ca="1">DATEDIF(C136,'Incoming 2023'!$O$2,"Y")&amp;" tahun, "&amp;DATEDIF(C136,'Incoming 2023'!$O$2,"YM")&amp;" bulan, "&amp;DATEDIF(C136,'Incoming 2023'!$O$2,"MD")&amp;" hari"</f>
        <v>1 tahun, 6 bulan, 11 hari</v>
      </c>
      <c r="Q136" s="207">
        <f ca="1">DATEDIF(C136,Summary!$A$1,"d")</f>
        <v>560</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x14ac:dyDescent="0.7">
      <c r="A137" s="229">
        <v>136</v>
      </c>
      <c r="B137" s="172" t="s">
        <v>9065</v>
      </c>
      <c r="C137" s="235">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5 bulan, 29 hari</v>
      </c>
      <c r="Q137" s="207">
        <f ca="1">DATEDIF(C137,Summary!$A$1,"d")</f>
        <v>547</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x14ac:dyDescent="0.7">
      <c r="A138" s="229">
        <v>137</v>
      </c>
      <c r="B138" s="172" t="s">
        <v>9067</v>
      </c>
      <c r="C138" s="235">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5 bulan, 29 hari</v>
      </c>
      <c r="Q138" s="207">
        <f ca="1">DATEDIF(C138,Summary!$A$1,"d")</f>
        <v>547</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x14ac:dyDescent="0.7">
      <c r="A139" s="229">
        <v>138</v>
      </c>
      <c r="B139" s="172" t="s">
        <v>9070</v>
      </c>
      <c r="C139" s="235">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5 bulan, 29 hari</v>
      </c>
      <c r="Q139" s="207">
        <f ca="1">DATEDIF(C139,Summary!$A$1,"d")</f>
        <v>547</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x14ac:dyDescent="0.7">
      <c r="A140" s="229">
        <v>139</v>
      </c>
      <c r="B140" s="172" t="s">
        <v>9072</v>
      </c>
      <c r="C140" s="235">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5 bulan, 29 hari</v>
      </c>
      <c r="Q140" s="207">
        <f ca="1">DATEDIF(C140,Summary!$A$1,"d")</f>
        <v>547</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x14ac:dyDescent="0.7">
      <c r="A141" s="229">
        <v>140</v>
      </c>
      <c r="B141" s="172" t="s">
        <v>9075</v>
      </c>
      <c r="C141" s="235">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5 bulan, 29 hari</v>
      </c>
      <c r="Q141" s="207">
        <f ca="1">DATEDIF(C141,Summary!$A$1,"d")</f>
        <v>547</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x14ac:dyDescent="0.7">
      <c r="A142" s="229">
        <v>141</v>
      </c>
      <c r="B142" s="172" t="s">
        <v>9078</v>
      </c>
      <c r="C142" s="235">
        <v>45758</v>
      </c>
      <c r="D142" s="168">
        <v>45742</v>
      </c>
      <c r="E142" s="167" t="s">
        <v>39</v>
      </c>
      <c r="F142" s="178" t="s">
        <v>9079</v>
      </c>
      <c r="G142" s="170" t="s">
        <v>9080</v>
      </c>
      <c r="H142" s="172" t="s">
        <v>5508</v>
      </c>
      <c r="I142" s="172" t="s">
        <v>5989</v>
      </c>
      <c r="J142" s="172" t="s">
        <v>6030</v>
      </c>
      <c r="K142" s="172"/>
      <c r="L142" s="270" t="s">
        <v>1184</v>
      </c>
      <c r="M142" s="270" t="s">
        <v>1184</v>
      </c>
      <c r="N142" s="177" t="s">
        <v>1175</v>
      </c>
      <c r="O142" s="177" t="s">
        <v>7484</v>
      </c>
      <c r="P142" s="170" t="str">
        <f ca="1">DATEDIF(C142,'Incoming 2023'!$O$2,"Y")&amp;" tahun, "&amp;DATEDIF(C142,'Incoming 2023'!$O$2,"YM")&amp;" bulan, "&amp;DATEDIF(C142,'Incoming 2023'!$O$2,"MD")&amp;" hari"</f>
        <v>1 tahun, 5 bulan, 28 hari</v>
      </c>
      <c r="Q142" s="207">
        <f ca="1">DATEDIF(C142,Summary!$A$1,"d")</f>
        <v>546</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x14ac:dyDescent="0.7">
      <c r="A143" s="229">
        <v>142</v>
      </c>
      <c r="B143" s="172" t="s">
        <v>9081</v>
      </c>
      <c r="C143" s="235">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5 bulan, 28 hari</v>
      </c>
      <c r="Q143" s="207">
        <f ca="1">DATEDIF(C143,Summary!$A$1,"d")</f>
        <v>546</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x14ac:dyDescent="0.7">
      <c r="A144" s="229">
        <v>143</v>
      </c>
      <c r="B144" s="172" t="s">
        <v>9084</v>
      </c>
      <c r="C144" s="235">
        <v>45761</v>
      </c>
      <c r="D144" s="168">
        <v>45735</v>
      </c>
      <c r="E144" s="167" t="s">
        <v>39</v>
      </c>
      <c r="F144" s="178" t="s">
        <v>9085</v>
      </c>
      <c r="G144" s="170" t="s">
        <v>9086</v>
      </c>
      <c r="H144" s="172" t="s">
        <v>5508</v>
      </c>
      <c r="I144" s="172" t="s">
        <v>5989</v>
      </c>
      <c r="J144" s="172" t="s">
        <v>7866</v>
      </c>
      <c r="K144" s="172"/>
      <c r="L144" s="270" t="s">
        <v>1184</v>
      </c>
      <c r="M144" s="270" t="s">
        <v>1184</v>
      </c>
      <c r="N144" s="177" t="s">
        <v>1070</v>
      </c>
      <c r="O144" s="177" t="s">
        <v>9788</v>
      </c>
      <c r="P144" s="170" t="str">
        <f ca="1">DATEDIF(C144,'Incoming 2023'!$O$2,"Y")&amp;" tahun, "&amp;DATEDIF(C144,'Incoming 2023'!$O$2,"YM")&amp;" bulan, "&amp;DATEDIF(C144,'Incoming 2023'!$O$2,"MD")&amp;" hari"</f>
        <v>1 tahun, 5 bulan, 25 hari</v>
      </c>
      <c r="Q144" s="207">
        <f ca="1">DATEDIF(C144,Summary!$A$1,"d")</f>
        <v>543</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x14ac:dyDescent="0.7">
      <c r="A145" s="229">
        <v>144</v>
      </c>
      <c r="B145" s="172" t="s">
        <v>9087</v>
      </c>
      <c r="C145" s="235">
        <v>45761</v>
      </c>
      <c r="D145" s="168">
        <v>45737</v>
      </c>
      <c r="E145" s="167" t="s">
        <v>39</v>
      </c>
      <c r="F145" s="178" t="s">
        <v>9088</v>
      </c>
      <c r="G145" s="170" t="s">
        <v>9089</v>
      </c>
      <c r="H145" s="172" t="s">
        <v>5508</v>
      </c>
      <c r="I145" s="172" t="s">
        <v>3189</v>
      </c>
      <c r="J145" s="172" t="s">
        <v>1088</v>
      </c>
      <c r="K145" s="172"/>
      <c r="L145" s="270" t="s">
        <v>1184</v>
      </c>
      <c r="M145" s="270" t="s">
        <v>1184</v>
      </c>
      <c r="N145" s="177" t="s">
        <v>1088</v>
      </c>
      <c r="O145" s="177" t="s">
        <v>1089</v>
      </c>
      <c r="P145" s="170" t="str">
        <f ca="1">DATEDIF(C145,'Incoming 2023'!$O$2,"Y")&amp;" tahun, "&amp;DATEDIF(C145,'Incoming 2023'!$O$2,"YM")&amp;" bulan, "&amp;DATEDIF(C145,'Incoming 2023'!$O$2,"MD")&amp;" hari"</f>
        <v>1 tahun, 5 bulan, 25 hari</v>
      </c>
      <c r="Q145" s="207">
        <f ca="1">DATEDIF(C145,Summary!$A$1,"d")</f>
        <v>543</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x14ac:dyDescent="0.7">
      <c r="A146" s="229">
        <v>145</v>
      </c>
      <c r="B146" s="172" t="s">
        <v>9090</v>
      </c>
      <c r="C146" s="235">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5 bulan, 25 hari</v>
      </c>
      <c r="Q146" s="207">
        <f ca="1">DATEDIF(C146,Summary!$A$1,"d")</f>
        <v>543</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x14ac:dyDescent="0.7">
      <c r="A147" s="229">
        <v>146</v>
      </c>
      <c r="B147" s="172" t="s">
        <v>9093</v>
      </c>
      <c r="C147" s="235">
        <v>45762</v>
      </c>
      <c r="D147" s="168">
        <v>45758</v>
      </c>
      <c r="E147" s="167" t="s">
        <v>39</v>
      </c>
      <c r="F147" s="178" t="s">
        <v>9094</v>
      </c>
      <c r="G147" s="170" t="s">
        <v>9095</v>
      </c>
      <c r="H147" s="172" t="s">
        <v>5985</v>
      </c>
      <c r="I147" s="172" t="s">
        <v>5985</v>
      </c>
      <c r="J147" s="172" t="s">
        <v>6086</v>
      </c>
      <c r="K147" s="172"/>
      <c r="L147" s="270" t="s">
        <v>1184</v>
      </c>
      <c r="M147" s="270" t="s">
        <v>1184</v>
      </c>
      <c r="N147" s="152"/>
      <c r="O147" s="177" t="s">
        <v>5309</v>
      </c>
      <c r="P147" s="170" t="str">
        <f ca="1">DATEDIF(C147,'Incoming 2023'!$O$2,"Y")&amp;" tahun, "&amp;DATEDIF(C147,'Incoming 2023'!$O$2,"YM")&amp;" bulan, "&amp;DATEDIF(C147,'Incoming 2023'!$O$2,"MD")&amp;" hari"</f>
        <v>1 tahun, 5 bulan, 24 hari</v>
      </c>
      <c r="Q147" s="207">
        <f ca="1">DATEDIF(C147,Summary!$A$1,"d")</f>
        <v>542</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x14ac:dyDescent="0.7">
      <c r="A148" s="229">
        <v>147</v>
      </c>
      <c r="B148" s="172" t="s">
        <v>9096</v>
      </c>
      <c r="C148" s="235">
        <v>45762</v>
      </c>
      <c r="D148" s="168">
        <v>45744</v>
      </c>
      <c r="E148" s="167" t="s">
        <v>39</v>
      </c>
      <c r="F148" s="178" t="s">
        <v>9097</v>
      </c>
      <c r="G148" s="170" t="s">
        <v>9098</v>
      </c>
      <c r="H148" s="172" t="s">
        <v>1079</v>
      </c>
      <c r="I148" s="172" t="s">
        <v>3277</v>
      </c>
      <c r="J148" s="172" t="s">
        <v>9099</v>
      </c>
      <c r="K148" s="172"/>
      <c r="L148" s="270" t="s">
        <v>1184</v>
      </c>
      <c r="M148" s="270" t="s">
        <v>1184</v>
      </c>
      <c r="N148" s="177" t="s">
        <v>1079</v>
      </c>
      <c r="O148" s="177" t="s">
        <v>2488</v>
      </c>
      <c r="P148" s="170" t="str">
        <f ca="1">DATEDIF(C148,'Incoming 2023'!$O$2,"Y")&amp;" tahun, "&amp;DATEDIF(C148,'Incoming 2023'!$O$2,"YM")&amp;" bulan, "&amp;DATEDIF(C148,'Incoming 2023'!$O$2,"MD")&amp;" hari"</f>
        <v>1 tahun, 5 bulan, 24 hari</v>
      </c>
      <c r="Q148" s="207">
        <f ca="1">DATEDIF(C148,Summary!$A$1,"d")</f>
        <v>542</v>
      </c>
      <c r="R148" s="166" t="str" cm="1">
        <f t="array" aca="1" ref="R148" ca="1">_xlfn.IFS(Q148&lt;=S148,S148,Q148&lt;=S148*2,S148*2,Q148&lt;=S148*3,S148*3,Q148&gt;S148*3,"&gt;"&amp;S148*3)</f>
        <v>Closed</v>
      </c>
      <c r="S148" s="210" t="str" cm="1">
        <f t="array" ref="S148">_xlfn.IFS(M148="Level 1",7,M148="Level 2",14,M148="Level 3","30",M148="Info","Info",M148="Closed","Closed")</f>
        <v>Closed</v>
      </c>
      <c r="T148" s="174"/>
    </row>
    <row r="149" spans="1:20" ht="40.799999999999997" x14ac:dyDescent="0.7">
      <c r="A149" s="229">
        <v>148</v>
      </c>
      <c r="B149" s="172" t="s">
        <v>9100</v>
      </c>
      <c r="C149" s="235">
        <v>45762</v>
      </c>
      <c r="D149" s="168">
        <v>45758</v>
      </c>
      <c r="E149" s="167" t="s">
        <v>39</v>
      </c>
      <c r="F149" s="178" t="s">
        <v>9101</v>
      </c>
      <c r="G149" s="170" t="s">
        <v>9102</v>
      </c>
      <c r="H149" s="172" t="s">
        <v>5508</v>
      </c>
      <c r="I149" s="172" t="s">
        <v>5989</v>
      </c>
      <c r="J149" s="172" t="s">
        <v>6030</v>
      </c>
      <c r="K149" s="172"/>
      <c r="L149" s="270" t="s">
        <v>1184</v>
      </c>
      <c r="M149" s="270" t="s">
        <v>1184</v>
      </c>
      <c r="N149" s="177" t="s">
        <v>1175</v>
      </c>
      <c r="O149" s="177" t="s">
        <v>7484</v>
      </c>
      <c r="P149" s="170" t="str">
        <f ca="1">DATEDIF(C149,'Incoming 2023'!$O$2,"Y")&amp;" tahun, "&amp;DATEDIF(C149,'Incoming 2023'!$O$2,"YM")&amp;" bulan, "&amp;DATEDIF(C149,'Incoming 2023'!$O$2,"MD")&amp;" hari"</f>
        <v>1 tahun, 5 bulan, 24 hari</v>
      </c>
      <c r="Q149" s="207">
        <f ca="1">DATEDIF(C149,Summary!$A$1,"d")</f>
        <v>542</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x14ac:dyDescent="0.7">
      <c r="A150" s="229">
        <v>149</v>
      </c>
      <c r="B150" s="172" t="s">
        <v>9103</v>
      </c>
      <c r="C150" s="235">
        <v>45762</v>
      </c>
      <c r="D150" s="168">
        <v>45758</v>
      </c>
      <c r="E150" s="167" t="s">
        <v>39</v>
      </c>
      <c r="F150" s="178" t="s">
        <v>9104</v>
      </c>
      <c r="G150" s="170" t="s">
        <v>9105</v>
      </c>
      <c r="H150" s="172" t="s">
        <v>5508</v>
      </c>
      <c r="I150" s="172" t="s">
        <v>5989</v>
      </c>
      <c r="J150" s="172" t="s">
        <v>6030</v>
      </c>
      <c r="K150" s="172"/>
      <c r="L150" s="270" t="s">
        <v>1184</v>
      </c>
      <c r="M150" s="270" t="s">
        <v>1184</v>
      </c>
      <c r="N150" s="177" t="s">
        <v>1175</v>
      </c>
      <c r="O150" s="177" t="s">
        <v>7484</v>
      </c>
      <c r="P150" s="170" t="str">
        <f ca="1">DATEDIF(C150,'Incoming 2023'!$O$2,"Y")&amp;" tahun, "&amp;DATEDIF(C150,'Incoming 2023'!$O$2,"YM")&amp;" bulan, "&amp;DATEDIF(C150,'Incoming 2023'!$O$2,"MD")&amp;" hari"</f>
        <v>1 tahun, 5 bulan, 24 hari</v>
      </c>
      <c r="Q150" s="207">
        <f ca="1">DATEDIF(C150,Summary!$A$1,"d")</f>
        <v>542</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x14ac:dyDescent="0.7">
      <c r="A151" s="229">
        <v>150</v>
      </c>
      <c r="B151" s="172" t="s">
        <v>9106</v>
      </c>
      <c r="C151" s="235">
        <v>45762</v>
      </c>
      <c r="D151" s="168">
        <v>45757</v>
      </c>
      <c r="E151" s="167" t="s">
        <v>39</v>
      </c>
      <c r="F151" s="178" t="s">
        <v>9107</v>
      </c>
      <c r="G151" s="170" t="s">
        <v>9108</v>
      </c>
      <c r="H151" s="172" t="s">
        <v>5508</v>
      </c>
      <c r="I151" s="172" t="s">
        <v>5508</v>
      </c>
      <c r="J151" s="172" t="s">
        <v>9109</v>
      </c>
      <c r="K151" s="172"/>
      <c r="L151" s="270" t="s">
        <v>1184</v>
      </c>
      <c r="M151" s="270" t="s">
        <v>1184</v>
      </c>
      <c r="N151" s="177" t="s">
        <v>1080</v>
      </c>
      <c r="O151" s="177" t="s">
        <v>8269</v>
      </c>
      <c r="P151" s="170" t="str">
        <f ca="1">DATEDIF(C151,'Incoming 2023'!$O$2,"Y")&amp;" tahun, "&amp;DATEDIF(C151,'Incoming 2023'!$O$2,"YM")&amp;" bulan, "&amp;DATEDIF(C151,'Incoming 2023'!$O$2,"MD")&amp;" hari"</f>
        <v>1 tahun, 5 bulan, 24 hari</v>
      </c>
      <c r="Q151" s="207">
        <f ca="1">DATEDIF(C151,Summary!$A$1,"d")</f>
        <v>542</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x14ac:dyDescent="0.7">
      <c r="A152" s="229">
        <v>151</v>
      </c>
      <c r="B152" s="172" t="s">
        <v>9110</v>
      </c>
      <c r="C152" s="235">
        <v>45762</v>
      </c>
      <c r="D152" s="168">
        <v>45761</v>
      </c>
      <c r="E152" s="167" t="s">
        <v>39</v>
      </c>
      <c r="F152" s="178" t="s">
        <v>9111</v>
      </c>
      <c r="G152" s="170" t="s">
        <v>9112</v>
      </c>
      <c r="H152" s="172" t="s">
        <v>5508</v>
      </c>
      <c r="I152" s="167" t="s">
        <v>3189</v>
      </c>
      <c r="J152" s="172" t="s">
        <v>8792</v>
      </c>
      <c r="K152" s="172"/>
      <c r="L152" s="241" t="s">
        <v>1305</v>
      </c>
      <c r="M152" s="241" t="s">
        <v>5815</v>
      </c>
      <c r="N152" s="177" t="s">
        <v>1070</v>
      </c>
      <c r="O152" s="170" t="s">
        <v>5604</v>
      </c>
      <c r="P152" s="170" t="str">
        <f ca="1">DATEDIF(C152,'Incoming 2023'!$O$2,"Y")&amp;" tahun, "&amp;DATEDIF(C152,'Incoming 2023'!$O$2,"YM")&amp;" bulan, "&amp;DATEDIF(C152,'Incoming 2023'!$O$2,"MD")&amp;" hari"</f>
        <v>1 tahun, 5 bulan, 24 hari</v>
      </c>
      <c r="Q152" s="207">
        <f ca="1">DATEDIF(C152,Summary!$A$1,"d")</f>
        <v>542</v>
      </c>
      <c r="R152" s="166" t="str" cm="1">
        <f t="array" aca="1" ref="R152" ca="1">_xlfn.IFS(Q152&lt;=S152,S152,Q152&lt;=S152*2,S152*2,Q152&lt;=S152*3,S152*3,Q152&gt;S152*3,"&gt;"&amp;S152*3)</f>
        <v>&gt;21</v>
      </c>
      <c r="S152" s="210" cm="1">
        <f t="array" ref="S152">_xlfn.IFS(M152="Level 1",7,M152="Level 2",14,M152="Level 3","30",M152="Info","Info",M152="Closed","Closed")</f>
        <v>7</v>
      </c>
      <c r="T152" s="174"/>
    </row>
    <row r="153" spans="1:20" ht="40.799999999999997" x14ac:dyDescent="0.7">
      <c r="A153" s="229">
        <v>152</v>
      </c>
      <c r="B153" s="172" t="s">
        <v>9113</v>
      </c>
      <c r="C153" s="235">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5 bulan, 24 hari</v>
      </c>
      <c r="Q153" s="207">
        <f ca="1">DATEDIF(C153,Summary!$A$1,"d")</f>
        <v>542</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x14ac:dyDescent="0.7">
      <c r="A154" s="229">
        <v>153</v>
      </c>
      <c r="B154" s="177" t="s">
        <v>9116</v>
      </c>
      <c r="C154" s="235">
        <v>45762</v>
      </c>
      <c r="D154" s="168">
        <v>45742</v>
      </c>
      <c r="E154" s="167" t="s">
        <v>39</v>
      </c>
      <c r="F154" s="178" t="s">
        <v>9117</v>
      </c>
      <c r="G154" s="170" t="s">
        <v>9118</v>
      </c>
      <c r="H154" s="172" t="s">
        <v>5508</v>
      </c>
      <c r="I154" s="172" t="s">
        <v>5989</v>
      </c>
      <c r="J154" s="172" t="s">
        <v>2881</v>
      </c>
      <c r="K154" s="174"/>
      <c r="L154" s="270" t="s">
        <v>1184</v>
      </c>
      <c r="M154" s="270" t="s">
        <v>1184</v>
      </c>
      <c r="N154" s="177" t="s">
        <v>1080</v>
      </c>
      <c r="O154" s="177" t="s">
        <v>8269</v>
      </c>
      <c r="P154" s="170" t="str">
        <f ca="1">DATEDIF(C154,'Incoming 2023'!$O$2,"Y")&amp;" tahun, "&amp;DATEDIF(C154,'Incoming 2023'!$O$2,"YM")&amp;" bulan, "&amp;DATEDIF(C154,'Incoming 2023'!$O$2,"MD")&amp;" hari"</f>
        <v>1 tahun, 5 bulan, 24 hari</v>
      </c>
      <c r="Q154" s="207">
        <f ca="1">DATEDIF(C154,Summary!$A$1,"d")</f>
        <v>542</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x14ac:dyDescent="0.25">
      <c r="A155" s="229">
        <v>154</v>
      </c>
      <c r="B155" s="172" t="s">
        <v>9374</v>
      </c>
      <c r="C155" s="235">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5 bulan, 22 hari</v>
      </c>
      <c r="Q155" s="207">
        <f ca="1">DATEDIF(C155,Summary!$A$1,"d")</f>
        <v>540</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x14ac:dyDescent="0.25">
      <c r="A156" s="229">
        <v>155</v>
      </c>
      <c r="B156" s="172" t="s">
        <v>9375</v>
      </c>
      <c r="C156" s="235">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5 bulan, 18 hari</v>
      </c>
      <c r="Q156" s="207">
        <f ca="1">DATEDIF(C156,Summary!$A$1,"d")</f>
        <v>536</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x14ac:dyDescent="0.25">
      <c r="A157" s="229">
        <v>156</v>
      </c>
      <c r="B157" s="172" t="s">
        <v>9376</v>
      </c>
      <c r="C157" s="235">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4 bulan, 18 hari</v>
      </c>
      <c r="Q157" s="207">
        <f ca="1">DATEDIF(C157,Summary!$A$1,"d")</f>
        <v>506</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x14ac:dyDescent="0.25">
      <c r="A158" s="229">
        <v>157</v>
      </c>
      <c r="B158" s="172" t="s">
        <v>9377</v>
      </c>
      <c r="C158" s="235">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5 bulan, 17 hari</v>
      </c>
      <c r="Q158" s="207">
        <f ca="1">DATEDIF(C158,Summary!$A$1,"d")</f>
        <v>535</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x14ac:dyDescent="0.25">
      <c r="A159" s="229">
        <v>158</v>
      </c>
      <c r="B159" s="172" t="s">
        <v>9378</v>
      </c>
      <c r="C159" s="235">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5 bulan, 14 hari</v>
      </c>
      <c r="Q159" s="207">
        <f ca="1">DATEDIF(C159,Summary!$A$1,"d")</f>
        <v>532</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x14ac:dyDescent="0.25">
      <c r="A160" s="229">
        <v>159</v>
      </c>
      <c r="B160" s="172" t="s">
        <v>9379</v>
      </c>
      <c r="C160" s="235">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5 bulan, 14 hari</v>
      </c>
      <c r="Q160" s="207">
        <f ca="1">DATEDIF(C160,Summary!$A$1,"d")</f>
        <v>532</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x14ac:dyDescent="0.25">
      <c r="A161" s="229">
        <v>160</v>
      </c>
      <c r="B161" s="172" t="s">
        <v>9380</v>
      </c>
      <c r="C161" s="235">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5 bulan, 14 hari</v>
      </c>
      <c r="Q161" s="207">
        <f ca="1">DATEDIF(C161,Summary!$A$1,"d")</f>
        <v>532</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x14ac:dyDescent="0.25">
      <c r="A162" s="229">
        <v>161</v>
      </c>
      <c r="B162" s="172" t="s">
        <v>9381</v>
      </c>
      <c r="C162" s="235">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5 bulan, 11 hari</v>
      </c>
      <c r="Q162" s="207">
        <f ca="1">DATEDIF(C162,Summary!$A$1,"d")</f>
        <v>529</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x14ac:dyDescent="0.25">
      <c r="A163" s="229">
        <v>162</v>
      </c>
      <c r="B163" s="172" t="s">
        <v>9382</v>
      </c>
      <c r="C163" s="235">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5 bulan, 11 hari</v>
      </c>
      <c r="Q163" s="207">
        <f ca="1">DATEDIF(C163,Summary!$A$1,"d")</f>
        <v>529</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x14ac:dyDescent="0.25">
      <c r="A164" s="229">
        <v>163</v>
      </c>
      <c r="B164" s="172" t="s">
        <v>9383</v>
      </c>
      <c r="C164" s="235">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5 bulan, 11 hari</v>
      </c>
      <c r="Q164" s="207">
        <f ca="1">DATEDIF(C164,Summary!$A$1,"d")</f>
        <v>529</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x14ac:dyDescent="0.25">
      <c r="A165" s="229">
        <v>164</v>
      </c>
      <c r="B165" s="172" t="s">
        <v>9384</v>
      </c>
      <c r="C165" s="235">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5 bulan, 11 hari</v>
      </c>
      <c r="Q165" s="207">
        <f ca="1">DATEDIF(C165,Summary!$A$1,"d")</f>
        <v>529</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x14ac:dyDescent="0.25">
      <c r="A166" s="229">
        <v>165</v>
      </c>
      <c r="B166" s="172" t="s">
        <v>9380</v>
      </c>
      <c r="C166" s="235">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5 bulan, 11 hari</v>
      </c>
      <c r="Q166" s="207">
        <f ca="1">DATEDIF(C166,Summary!$A$1,"d")</f>
        <v>529</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x14ac:dyDescent="0.25">
      <c r="A167" s="229">
        <v>166</v>
      </c>
      <c r="B167" s="172" t="s">
        <v>9385</v>
      </c>
      <c r="C167" s="235">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5 bulan, 11 hari</v>
      </c>
      <c r="Q167" s="207">
        <f ca="1">DATEDIF(C167,Summary!$A$1,"d")</f>
        <v>529</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x14ac:dyDescent="0.25">
      <c r="A168" s="229">
        <v>167</v>
      </c>
      <c r="B168" s="172" t="s">
        <v>9386</v>
      </c>
      <c r="C168" s="235">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5 bulan, 10 hari</v>
      </c>
      <c r="Q168" s="207">
        <f ca="1">DATEDIF(C168,Summary!$A$1,"d")</f>
        <v>528</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x14ac:dyDescent="0.25">
      <c r="A169" s="229">
        <v>168</v>
      </c>
      <c r="B169" s="172" t="s">
        <v>9387</v>
      </c>
      <c r="C169" s="235">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5 bulan, 4 hari</v>
      </c>
      <c r="Q169" s="207">
        <f ca="1">DATEDIF(C169,Summary!$A$1,"d")</f>
        <v>522</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x14ac:dyDescent="0.25">
      <c r="A170" s="229">
        <v>169</v>
      </c>
      <c r="B170" s="172" t="s">
        <v>9388</v>
      </c>
      <c r="C170" s="235">
        <v>45783</v>
      </c>
      <c r="D170" s="168">
        <v>45775</v>
      </c>
      <c r="E170" s="167" t="s">
        <v>39</v>
      </c>
      <c r="F170" s="170" t="s">
        <v>9426</v>
      </c>
      <c r="G170" s="170" t="s">
        <v>9427</v>
      </c>
      <c r="H170" s="172" t="s">
        <v>5508</v>
      </c>
      <c r="I170" s="172" t="s">
        <v>5508</v>
      </c>
      <c r="J170" s="172" t="s">
        <v>1088</v>
      </c>
      <c r="K170" s="168">
        <v>45790</v>
      </c>
      <c r="L170" s="270" t="s">
        <v>1184</v>
      </c>
      <c r="M170" s="270" t="s">
        <v>1184</v>
      </c>
      <c r="N170" s="177" t="s">
        <v>1088</v>
      </c>
      <c r="O170" s="177" t="s">
        <v>1089</v>
      </c>
      <c r="P170" s="170" t="str">
        <f ca="1">DATEDIF(C170,'Incoming 2023'!$O$2,"Y")&amp;" tahun, "&amp;DATEDIF(C170,'Incoming 2023'!$O$2,"YM")&amp;" bulan, "&amp;DATEDIF(C170,'Incoming 2023'!$O$2,"MD")&amp;" hari"</f>
        <v>1 tahun, 5 bulan, 3 hari</v>
      </c>
      <c r="Q170" s="207">
        <f ca="1">DATEDIF(C170,Summary!$A$1,"d")</f>
        <v>521</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x14ac:dyDescent="0.25">
      <c r="A171" s="229">
        <v>170</v>
      </c>
      <c r="B171" s="172" t="s">
        <v>9389</v>
      </c>
      <c r="C171" s="235">
        <v>45783</v>
      </c>
      <c r="D171" s="168">
        <v>45772</v>
      </c>
      <c r="E171" s="167" t="s">
        <v>39</v>
      </c>
      <c r="F171" s="170" t="s">
        <v>9428</v>
      </c>
      <c r="G171" s="170" t="s">
        <v>9429</v>
      </c>
      <c r="H171" s="172" t="s">
        <v>5508</v>
      </c>
      <c r="I171" s="172" t="s">
        <v>5989</v>
      </c>
      <c r="J171" s="172" t="s">
        <v>6953</v>
      </c>
      <c r="K171" s="177"/>
      <c r="L171" s="209" t="s">
        <v>1308</v>
      </c>
      <c r="M171" s="209" t="s">
        <v>1308</v>
      </c>
      <c r="N171" s="177" t="s">
        <v>1070</v>
      </c>
      <c r="O171" s="177" t="s">
        <v>3717</v>
      </c>
      <c r="P171" s="170" t="str">
        <f ca="1">DATEDIF(C171,'Incoming 2023'!$O$2,"Y")&amp;" tahun, "&amp;DATEDIF(C171,'Incoming 2023'!$O$2,"YM")&amp;" bulan, "&amp;DATEDIF(C171,'Incoming 2023'!$O$2,"MD")&amp;" hari"</f>
        <v>1 tahun, 5 bulan, 3 hari</v>
      </c>
      <c r="Q171" s="207">
        <f ca="1">DATEDIF(C171,Summary!$A$1,"d")</f>
        <v>521</v>
      </c>
      <c r="R171" s="166" t="str" cm="1">
        <f t="array" aca="1" ref="R171" ca="1">_xlfn.IFS(Q171&lt;=S171,S171,Q171&lt;=S171*2,S171*2,Q171&lt;=S171*3,S171*3,Q171&gt;S171*3,"&gt;"&amp;S171*3)</f>
        <v>Info</v>
      </c>
      <c r="S171" s="210" t="str" cm="1">
        <f t="array" ref="S171">_xlfn.IFS(M171="Level 1",7,M171="Level 2",14,M171="Level 3","30",M171="Info","Info",M171="Closed","Closed")</f>
        <v>Info</v>
      </c>
      <c r="T171" s="177"/>
    </row>
    <row r="172" spans="1:20" ht="102" x14ac:dyDescent="0.25">
      <c r="A172" s="229">
        <v>171</v>
      </c>
      <c r="B172" s="172" t="s">
        <v>9390</v>
      </c>
      <c r="C172" s="235">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5 bulan, 3 hari</v>
      </c>
      <c r="Q172" s="207">
        <f ca="1">DATEDIF(C172,Summary!$A$1,"d")</f>
        <v>521</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x14ac:dyDescent="0.25">
      <c r="A173" s="229">
        <v>172</v>
      </c>
      <c r="B173" s="172" t="s">
        <v>9391</v>
      </c>
      <c r="C173" s="235">
        <v>45785</v>
      </c>
      <c r="D173" s="168">
        <v>45775</v>
      </c>
      <c r="E173" s="167" t="s">
        <v>39</v>
      </c>
      <c r="F173" s="170" t="s">
        <v>9432</v>
      </c>
      <c r="G173" s="170" t="s">
        <v>9433</v>
      </c>
      <c r="H173" s="172" t="s">
        <v>1079</v>
      </c>
      <c r="I173" s="172" t="s">
        <v>7715</v>
      </c>
      <c r="J173" s="172" t="s">
        <v>5701</v>
      </c>
      <c r="K173" s="168">
        <v>45795</v>
      </c>
      <c r="L173" s="270" t="s">
        <v>1184</v>
      </c>
      <c r="M173" s="270" t="s">
        <v>1184</v>
      </c>
      <c r="N173" s="177" t="s">
        <v>1080</v>
      </c>
      <c r="O173" s="177" t="s">
        <v>8269</v>
      </c>
      <c r="P173" s="170" t="str">
        <f ca="1">DATEDIF(C173,'Incoming 2023'!$O$2,"Y")&amp;" tahun, "&amp;DATEDIF(C173,'Incoming 2023'!$O$2,"YM")&amp;" bulan, "&amp;DATEDIF(C173,'Incoming 2023'!$O$2,"MD")&amp;" hari"</f>
        <v>1 tahun, 5 bulan, 1 hari</v>
      </c>
      <c r="Q173" s="207">
        <f ca="1">DATEDIF(C173,Summary!$A$1,"d")</f>
        <v>519</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x14ac:dyDescent="0.25">
      <c r="A174" s="210">
        <v>173</v>
      </c>
      <c r="B174" s="177" t="s">
        <v>9499</v>
      </c>
      <c r="C174" s="235">
        <v>45792</v>
      </c>
      <c r="D174" s="168">
        <v>45790</v>
      </c>
      <c r="E174" s="166" t="s">
        <v>794</v>
      </c>
      <c r="F174" s="170" t="s">
        <v>9500</v>
      </c>
      <c r="G174" s="170" t="s">
        <v>9501</v>
      </c>
      <c r="H174" s="214" t="s">
        <v>5508</v>
      </c>
      <c r="I174" s="214" t="s">
        <v>3200</v>
      </c>
      <c r="J174" s="214" t="s">
        <v>9502</v>
      </c>
      <c r="K174" s="177"/>
      <c r="L174" s="166" t="s">
        <v>1308</v>
      </c>
      <c r="M174" s="166" t="s">
        <v>1308</v>
      </c>
      <c r="N174" s="177" t="s">
        <v>1070</v>
      </c>
      <c r="O174" s="177" t="s">
        <v>1071</v>
      </c>
      <c r="P174" s="170" t="str">
        <f ca="1">DATEDIF(C174,'Incoming 2023'!$O$2,"Y")&amp;" tahun, "&amp;DATEDIF(C174,'Incoming 2023'!$O$2,"YM")&amp;" bulan, "&amp;DATEDIF(C174,'Incoming 2023'!$O$2,"MD")&amp;" hari"</f>
        <v>1 tahun, 4 bulan, 24 hari</v>
      </c>
      <c r="Q174" s="207">
        <f ca="1">DATEDIF(C174,Summary!$A$1,"d")</f>
        <v>512</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x14ac:dyDescent="0.7">
      <c r="A175" s="229">
        <v>174</v>
      </c>
      <c r="B175" s="172" t="s">
        <v>9503</v>
      </c>
      <c r="C175" s="235">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4 bulan, 23 hari</v>
      </c>
      <c r="Q175" s="207">
        <f ca="1">DATEDIF(C175,Summary!$A$1,"d")</f>
        <v>511</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x14ac:dyDescent="0.25">
      <c r="A176" s="210">
        <v>175</v>
      </c>
      <c r="B176" s="172" t="s">
        <v>9504</v>
      </c>
      <c r="C176" s="235">
        <v>45793</v>
      </c>
      <c r="D176" s="168">
        <v>45786</v>
      </c>
      <c r="E176" s="167" t="s">
        <v>39</v>
      </c>
      <c r="F176" s="170" t="s">
        <v>9516</v>
      </c>
      <c r="G176" s="170" t="s">
        <v>9517</v>
      </c>
      <c r="H176" s="172" t="s">
        <v>5508</v>
      </c>
      <c r="I176" s="172" t="s">
        <v>5989</v>
      </c>
      <c r="J176" s="172" t="s">
        <v>6030</v>
      </c>
      <c r="K176" s="172"/>
      <c r="L176" s="270" t="s">
        <v>1184</v>
      </c>
      <c r="M176" s="270" t="s">
        <v>1184</v>
      </c>
      <c r="N176" s="177" t="s">
        <v>1175</v>
      </c>
      <c r="O176" s="177" t="s">
        <v>7484</v>
      </c>
      <c r="P176" s="170" t="str">
        <f ca="1">DATEDIF(C176,'Incoming 2023'!$O$2,"Y")&amp;" tahun, "&amp;DATEDIF(C176,'Incoming 2023'!$O$2,"YM")&amp;" bulan, "&amp;DATEDIF(C176,'Incoming 2023'!$O$2,"MD")&amp;" hari"</f>
        <v>1 tahun, 4 bulan, 23 hari</v>
      </c>
      <c r="Q176" s="207">
        <f ca="1">DATEDIF(C176,Summary!$A$1,"d")</f>
        <v>511</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x14ac:dyDescent="0.7">
      <c r="A177" s="229">
        <v>176</v>
      </c>
      <c r="B177" s="172" t="s">
        <v>9505</v>
      </c>
      <c r="C177" s="235">
        <v>45793</v>
      </c>
      <c r="D177" s="168">
        <v>45786</v>
      </c>
      <c r="E177" s="167" t="s">
        <v>39</v>
      </c>
      <c r="F177" s="170" t="s">
        <v>9518</v>
      </c>
      <c r="G177" s="170" t="s">
        <v>9519</v>
      </c>
      <c r="H177" s="172" t="s">
        <v>5508</v>
      </c>
      <c r="I177" s="172" t="s">
        <v>3200</v>
      </c>
      <c r="J177" s="172" t="s">
        <v>2882</v>
      </c>
      <c r="K177" s="172"/>
      <c r="L177" s="270" t="s">
        <v>1184</v>
      </c>
      <c r="M177" s="270" t="s">
        <v>1184</v>
      </c>
      <c r="N177" s="177" t="s">
        <v>1080</v>
      </c>
      <c r="O177" s="177" t="s">
        <v>8269</v>
      </c>
      <c r="P177" s="170" t="str">
        <f ca="1">DATEDIF(C177,'Incoming 2023'!$O$2,"Y")&amp;" tahun, "&amp;DATEDIF(C177,'Incoming 2023'!$O$2,"YM")&amp;" bulan, "&amp;DATEDIF(C177,'Incoming 2023'!$O$2,"MD")&amp;" hari"</f>
        <v>1 tahun, 4 bulan, 23 hari</v>
      </c>
      <c r="Q177" s="207">
        <f ca="1">DATEDIF(C177,Summary!$A$1,"d")</f>
        <v>511</v>
      </c>
      <c r="R177" s="166" t="e" cm="1">
        <f t="array" aca="1" ref="R177" ca="1">_xlfn.IFS(Q177&lt;=S177,S177,Q177&lt;=S177*2,S177*2,Q177&lt;=S177*3,S177*3,Q177&gt;S177*3,"&gt;"&amp;S177*3)</f>
        <v>#REF!</v>
      </c>
      <c r="S177" s="210" t="e" cm="1">
        <f t="array" ref="S177">_xlfn.IFS(#REF!="Level 1",7,#REF!="Level 2",14,#REF!="Level 3","30",#REF!="Info","Info",#REF!="Closed","Closed")</f>
        <v>#REF!</v>
      </c>
      <c r="T177" s="174"/>
    </row>
    <row r="178" spans="1:20" ht="265.2" x14ac:dyDescent="0.7">
      <c r="A178" s="210">
        <v>177</v>
      </c>
      <c r="B178" s="172" t="s">
        <v>9506</v>
      </c>
      <c r="C178" s="235">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4 bulan, 23 hari</v>
      </c>
      <c r="Q178" s="207">
        <f ca="1">DATEDIF(C178,Summary!$A$1,"d")</f>
        <v>511</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x14ac:dyDescent="0.7">
      <c r="A179" s="229">
        <v>178</v>
      </c>
      <c r="B179" s="172" t="s">
        <v>9507</v>
      </c>
      <c r="C179" s="235">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4 bulan, 20 hari</v>
      </c>
      <c r="Q179" s="207">
        <f ca="1">DATEDIF(C179,Summary!$A$1,"d")</f>
        <v>508</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x14ac:dyDescent="0.7">
      <c r="A180" s="210">
        <v>179</v>
      </c>
      <c r="B180" s="172" t="s">
        <v>9508</v>
      </c>
      <c r="C180" s="235">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4 bulan, 20 hari</v>
      </c>
      <c r="Q180" s="207">
        <f ca="1">DATEDIF(C180,Summary!$A$1,"d")</f>
        <v>508</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x14ac:dyDescent="0.7">
      <c r="A181" s="229">
        <v>180</v>
      </c>
      <c r="B181" s="172" t="s">
        <v>9509</v>
      </c>
      <c r="C181" s="235">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4 bulan, 20 hari</v>
      </c>
      <c r="Q181" s="207">
        <f ca="1">DATEDIF(C181,Summary!$A$1,"d")</f>
        <v>508</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x14ac:dyDescent="0.7">
      <c r="A182" s="210">
        <v>181</v>
      </c>
      <c r="B182" s="172" t="s">
        <v>9510</v>
      </c>
      <c r="C182" s="235">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4 bulan, 20 hari</v>
      </c>
      <c r="Q182" s="207">
        <f ca="1">DATEDIF(C182,Summary!$A$1,"d")</f>
        <v>508</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x14ac:dyDescent="0.25">
      <c r="A183" s="229">
        <v>182</v>
      </c>
      <c r="B183" s="172" t="s">
        <v>9511</v>
      </c>
      <c r="C183" s="235">
        <v>45796</v>
      </c>
      <c r="D183" s="168">
        <v>45783</v>
      </c>
      <c r="E183" s="167" t="s">
        <v>39</v>
      </c>
      <c r="F183" s="170" t="s">
        <v>9530</v>
      </c>
      <c r="G183" s="170" t="s">
        <v>9531</v>
      </c>
      <c r="H183" s="172" t="s">
        <v>5508</v>
      </c>
      <c r="I183" s="172" t="s">
        <v>5989</v>
      </c>
      <c r="J183" s="172" t="s">
        <v>6030</v>
      </c>
      <c r="K183" s="172"/>
      <c r="L183" s="270" t="s">
        <v>1184</v>
      </c>
      <c r="M183" s="270" t="s">
        <v>1184</v>
      </c>
      <c r="N183" s="177" t="s">
        <v>1175</v>
      </c>
      <c r="O183" s="177" t="s">
        <v>7484</v>
      </c>
      <c r="P183" s="170" t="str">
        <f ca="1">DATEDIF(C183,'Incoming 2023'!$O$2,"Y")&amp;" tahun, "&amp;DATEDIF(C183,'Incoming 2023'!$O$2,"YM")&amp;" bulan, "&amp;DATEDIF(C183,'Incoming 2023'!$O$2,"MD")&amp;" hari"</f>
        <v>1 tahun, 4 bulan, 20 hari</v>
      </c>
      <c r="Q183" s="207">
        <f ca="1">DATEDIF(C183,Summary!$A$1,"d")</f>
        <v>508</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x14ac:dyDescent="0.7">
      <c r="A184" s="210">
        <v>183</v>
      </c>
      <c r="B184" s="172" t="s">
        <v>9512</v>
      </c>
      <c r="C184" s="235">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4 bulan, 20 hari</v>
      </c>
      <c r="Q184" s="207">
        <f ca="1">DATEDIF(C184,Summary!$A$1,"d")</f>
        <v>508</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x14ac:dyDescent="0.7">
      <c r="A185" s="229">
        <v>184</v>
      </c>
      <c r="B185" s="172" t="s">
        <v>9609</v>
      </c>
      <c r="C185" s="235">
        <v>45804</v>
      </c>
      <c r="D185" s="168">
        <v>45796</v>
      </c>
      <c r="E185" s="167" t="s">
        <v>39</v>
      </c>
      <c r="F185" s="170" t="s">
        <v>9620</v>
      </c>
      <c r="G185" s="170" t="s">
        <v>9621</v>
      </c>
      <c r="H185" s="172" t="s">
        <v>5508</v>
      </c>
      <c r="I185" s="172" t="s">
        <v>6606</v>
      </c>
      <c r="J185" s="172" t="s">
        <v>1088</v>
      </c>
      <c r="K185" s="177"/>
      <c r="L185" s="270" t="s">
        <v>1184</v>
      </c>
      <c r="M185" s="270" t="s">
        <v>1184</v>
      </c>
      <c r="N185" s="177" t="s">
        <v>1088</v>
      </c>
      <c r="O185" s="177" t="s">
        <v>1089</v>
      </c>
      <c r="P185" s="170" t="str">
        <f ca="1">DATEDIF(C185,'Incoming 2023'!$O$2,"Y")&amp;" tahun, "&amp;DATEDIF(C185,'Incoming 2023'!$O$2,"YM")&amp;" bulan, "&amp;DATEDIF(C185,'Incoming 2023'!$O$2,"MD")&amp;" hari"</f>
        <v>1 tahun, 4 bulan, 12 hari</v>
      </c>
      <c r="Q185" s="207">
        <f ca="1">DATEDIF(C185,Summary!$A$1,"d")</f>
        <v>500</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x14ac:dyDescent="0.7">
      <c r="A186" s="210">
        <v>185</v>
      </c>
      <c r="B186" s="172" t="s">
        <v>9610</v>
      </c>
      <c r="C186" s="235">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4 bulan, 12 hari</v>
      </c>
      <c r="Q186" s="207">
        <f ca="1">DATEDIF(C186,Summary!$A$1,"d")</f>
        <v>500</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x14ac:dyDescent="0.7">
      <c r="A187" s="229">
        <v>186</v>
      </c>
      <c r="B187" s="172" t="s">
        <v>9611</v>
      </c>
      <c r="C187" s="235">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4 bulan, 11 hari</v>
      </c>
      <c r="Q187" s="207">
        <f ca="1">DATEDIF(C187,Summary!$A$1,"d")</f>
        <v>499</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x14ac:dyDescent="0.7">
      <c r="A188" s="210">
        <v>187</v>
      </c>
      <c r="B188" s="172" t="s">
        <v>9612</v>
      </c>
      <c r="C188" s="235">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4 bulan, 11 hari</v>
      </c>
      <c r="Q188" s="207">
        <f ca="1">DATEDIF(C188,Summary!$A$1,"d")</f>
        <v>499</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x14ac:dyDescent="0.7">
      <c r="A189" s="229">
        <v>188</v>
      </c>
      <c r="B189" s="172" t="s">
        <v>9613</v>
      </c>
      <c r="C189" s="235">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4 bulan, 11 hari</v>
      </c>
      <c r="Q189" s="207">
        <f ca="1">DATEDIF(C189,Summary!$A$1,"d")</f>
        <v>499</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x14ac:dyDescent="0.7">
      <c r="A190" s="210">
        <v>189</v>
      </c>
      <c r="B190" s="172" t="s">
        <v>9614</v>
      </c>
      <c r="C190" s="235">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4 bulan, 11 hari</v>
      </c>
      <c r="Q190" s="207">
        <f ca="1">DATEDIF(C190,Summary!$A$1,"d")</f>
        <v>499</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x14ac:dyDescent="0.7">
      <c r="A191" s="229">
        <v>190</v>
      </c>
      <c r="B191" s="172" t="s">
        <v>9615</v>
      </c>
      <c r="C191" s="235">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4 bulan, 11 hari</v>
      </c>
      <c r="Q191" s="207">
        <f ca="1">DATEDIF(C191,Summary!$A$1,"d")</f>
        <v>499</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x14ac:dyDescent="0.7">
      <c r="A192" s="210">
        <v>191</v>
      </c>
      <c r="B192" s="172" t="s">
        <v>9616</v>
      </c>
      <c r="C192" s="235">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4 bulan, 11 hari</v>
      </c>
      <c r="Q192" s="207">
        <f ca="1">DATEDIF(C192,Summary!$A$1,"d")</f>
        <v>499</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x14ac:dyDescent="0.7">
      <c r="A193" s="229">
        <v>192</v>
      </c>
      <c r="B193" s="172" t="s">
        <v>9617</v>
      </c>
      <c r="C193" s="235">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4 bulan, 11 hari</v>
      </c>
      <c r="Q193" s="207">
        <f ca="1">DATEDIF(C193,Summary!$A$1,"d")</f>
        <v>499</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x14ac:dyDescent="0.7">
      <c r="A194" s="210">
        <v>193</v>
      </c>
      <c r="B194" s="172" t="s">
        <v>9618</v>
      </c>
      <c r="C194" s="235">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4 bulan, 11 hari</v>
      </c>
      <c r="Q194" s="207">
        <f ca="1">DATEDIF(C194,Summary!$A$1,"d")</f>
        <v>499</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x14ac:dyDescent="0.7">
      <c r="A195" s="229">
        <v>194</v>
      </c>
      <c r="B195" s="172" t="s">
        <v>9619</v>
      </c>
      <c r="C195" s="235">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4 bulan, 11 hari</v>
      </c>
      <c r="Q195" s="207">
        <f ca="1">DATEDIF(C195,Summary!$A$1,"d")</f>
        <v>499</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x14ac:dyDescent="0.7">
      <c r="A196" s="210">
        <v>195</v>
      </c>
      <c r="B196" s="172" t="s">
        <v>9682</v>
      </c>
      <c r="C196" s="235">
        <v>45811</v>
      </c>
      <c r="D196" s="168">
        <v>45799</v>
      </c>
      <c r="E196" s="167" t="s">
        <v>39</v>
      </c>
      <c r="F196" s="170" t="s">
        <v>9688</v>
      </c>
      <c r="G196" s="170" t="s">
        <v>9689</v>
      </c>
      <c r="H196" s="172" t="s">
        <v>1079</v>
      </c>
      <c r="I196" s="172" t="s">
        <v>5999</v>
      </c>
      <c r="J196" s="172" t="s">
        <v>5841</v>
      </c>
      <c r="K196" s="172"/>
      <c r="L196" s="270" t="s">
        <v>1184</v>
      </c>
      <c r="M196" s="270" t="s">
        <v>1184</v>
      </c>
      <c r="N196" s="177" t="s">
        <v>1079</v>
      </c>
      <c r="O196" s="177" t="s">
        <v>2488</v>
      </c>
      <c r="P196" s="170" t="str">
        <f ca="1">DATEDIF(C196,'Incoming 2023'!$O$2,"Y")&amp;" tahun, "&amp;DATEDIF(C196,'Incoming 2023'!$O$2,"YM")&amp;" bulan, "&amp;DATEDIF(C196,'Incoming 2023'!$O$2,"MD")&amp;" hari"</f>
        <v>1 tahun, 4 bulan, 6 hari</v>
      </c>
      <c r="Q196" s="207">
        <f ca="1">DATEDIF(C196,Summary!$A$1,"d")</f>
        <v>493</v>
      </c>
      <c r="R196" s="166" t="str" cm="1">
        <f t="array" aca="1" ref="R196" ca="1">_xlfn.IFS(Q196&lt;=S196,S196,Q196&lt;=S196*2,S196*2,Q196&lt;=S196*3,S196*3,Q196&gt;S196*3,"&gt;"&amp;S196*3)</f>
        <v>Closed</v>
      </c>
      <c r="S196" s="210" t="str" cm="1">
        <f t="array" ref="S196">_xlfn.IFS(M196="Level 1",7,M196="Level 2",14,M196="Level 3","30",M196="Info","Info",M196="Closed","Closed")</f>
        <v>Closed</v>
      </c>
      <c r="T196" s="174"/>
    </row>
    <row r="197" spans="1:20" ht="81.599999999999994" x14ac:dyDescent="0.7">
      <c r="A197" s="229">
        <v>196</v>
      </c>
      <c r="B197" s="172" t="s">
        <v>9683</v>
      </c>
      <c r="C197" s="235">
        <v>45811</v>
      </c>
      <c r="D197" s="168">
        <v>45799</v>
      </c>
      <c r="E197" s="167" t="s">
        <v>39</v>
      </c>
      <c r="F197" s="170" t="s">
        <v>9690</v>
      </c>
      <c r="G197" s="170" t="s">
        <v>9691</v>
      </c>
      <c r="H197" s="172" t="s">
        <v>1079</v>
      </c>
      <c r="I197" s="172" t="s">
        <v>7397</v>
      </c>
      <c r="J197" s="172" t="s">
        <v>5841</v>
      </c>
      <c r="K197" s="172"/>
      <c r="L197" s="270" t="s">
        <v>1184</v>
      </c>
      <c r="M197" s="270" t="s">
        <v>1184</v>
      </c>
      <c r="N197" s="177" t="s">
        <v>1079</v>
      </c>
      <c r="O197" s="177" t="s">
        <v>5498</v>
      </c>
      <c r="P197" s="170" t="str">
        <f ca="1">DATEDIF(C197,'Incoming 2023'!$O$2,"Y")&amp;" tahun, "&amp;DATEDIF(C197,'Incoming 2023'!$O$2,"YM")&amp;" bulan, "&amp;DATEDIF(C197,'Incoming 2023'!$O$2,"MD")&amp;" hari"</f>
        <v>1 tahun, 4 bulan, 6 hari</v>
      </c>
      <c r="Q197" s="207">
        <f ca="1">DATEDIF(C197,Summary!$A$1,"d")</f>
        <v>493</v>
      </c>
      <c r="R197" s="166" t="str" cm="1">
        <f t="array" aca="1" ref="R197" ca="1">_xlfn.IFS(Q197&lt;=S197,S197,Q197&lt;=S197*2,S197*2,Q197&lt;=S197*3,S197*3,Q197&gt;S197*3,"&gt;"&amp;S197*3)</f>
        <v>Closed</v>
      </c>
      <c r="S197" s="210" t="str" cm="1">
        <f t="array" ref="S197">_xlfn.IFS(M197="Level 1",7,M197="Level 2",14,M197="Level 3","30",M197="Info","Info",M197="Closed","Closed")</f>
        <v>Closed</v>
      </c>
      <c r="T197" s="174"/>
    </row>
    <row r="198" spans="1:20" ht="61.2" x14ac:dyDescent="0.7">
      <c r="A198" s="210">
        <v>197</v>
      </c>
      <c r="B198" s="172" t="s">
        <v>9684</v>
      </c>
      <c r="C198" s="235">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4 bulan, 6 hari</v>
      </c>
      <c r="Q198" s="207">
        <f ca="1">DATEDIF(C198,Summary!$A$1,"d")</f>
        <v>493</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x14ac:dyDescent="0.7">
      <c r="A199" s="229">
        <v>198</v>
      </c>
      <c r="B199" s="172" t="s">
        <v>9685</v>
      </c>
      <c r="C199" s="235">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4 bulan, 6 hari</v>
      </c>
      <c r="Q199" s="207">
        <f ca="1">DATEDIF(C199,Summary!$A$1,"d")</f>
        <v>493</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x14ac:dyDescent="0.7">
      <c r="A200" s="210">
        <v>199</v>
      </c>
      <c r="B200" s="172" t="s">
        <v>9686</v>
      </c>
      <c r="C200" s="235">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4 bulan, 4 hari</v>
      </c>
      <c r="Q200" s="207">
        <f ca="1">DATEDIF(C200,Summary!$A$1,"d")</f>
        <v>491</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x14ac:dyDescent="0.7">
      <c r="A201" s="229">
        <v>200</v>
      </c>
      <c r="B201" s="172" t="s">
        <v>9687</v>
      </c>
      <c r="C201" s="235">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4 bulan, 4 hari</v>
      </c>
      <c r="Q201" s="207">
        <f ca="1">DATEDIF(C201,Summary!$A$1,"d")</f>
        <v>491</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x14ac:dyDescent="0.7">
      <c r="A202" s="210">
        <v>201</v>
      </c>
      <c r="B202" s="172" t="s">
        <v>9816</v>
      </c>
      <c r="C202" s="235">
        <v>45819</v>
      </c>
      <c r="D202" s="168">
        <v>45812</v>
      </c>
      <c r="E202" s="167" t="s">
        <v>39</v>
      </c>
      <c r="F202" s="170" t="s">
        <v>9840</v>
      </c>
      <c r="G202" s="170" t="s">
        <v>9841</v>
      </c>
      <c r="H202" s="172" t="s">
        <v>5508</v>
      </c>
      <c r="I202" s="172" t="s">
        <v>5989</v>
      </c>
      <c r="J202" s="172" t="s">
        <v>1088</v>
      </c>
      <c r="K202" s="172"/>
      <c r="L202" s="270" t="s">
        <v>1184</v>
      </c>
      <c r="M202" s="270" t="s">
        <v>1184</v>
      </c>
      <c r="N202" s="177" t="s">
        <v>1088</v>
      </c>
      <c r="O202" s="177" t="s">
        <v>1089</v>
      </c>
      <c r="P202" s="170" t="str">
        <f ca="1">DATEDIF(C202,'Incoming 2023'!$O$2,"Y")&amp;" tahun, "&amp;DATEDIF(C202,'Incoming 2023'!$O$2,"YM")&amp;" bulan, "&amp;DATEDIF(C202,'Incoming 2023'!$O$2,"MD")&amp;" hari"</f>
        <v>1 tahun, 3 bulan, 28 hari</v>
      </c>
      <c r="Q202" s="207">
        <f ca="1">DATEDIF(C202,Summary!$A$1,"d")</f>
        <v>485</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x14ac:dyDescent="0.7">
      <c r="A203" s="229">
        <v>202</v>
      </c>
      <c r="B203" s="172" t="s">
        <v>9817</v>
      </c>
      <c r="C203" s="235">
        <v>45819</v>
      </c>
      <c r="D203" s="168">
        <v>45791</v>
      </c>
      <c r="E203" s="167" t="s">
        <v>39</v>
      </c>
      <c r="F203" s="170" t="s">
        <v>9842</v>
      </c>
      <c r="G203" s="170" t="s">
        <v>9843</v>
      </c>
      <c r="H203" s="172" t="s">
        <v>5508</v>
      </c>
      <c r="I203" s="167" t="s">
        <v>9844</v>
      </c>
      <c r="J203" s="172" t="s">
        <v>7866</v>
      </c>
      <c r="K203" s="172"/>
      <c r="L203" s="241" t="s">
        <v>1305</v>
      </c>
      <c r="M203" s="241" t="s">
        <v>5815</v>
      </c>
      <c r="N203" s="177" t="s">
        <v>1070</v>
      </c>
      <c r="O203" s="177" t="s">
        <v>9788</v>
      </c>
      <c r="P203" s="170" t="str">
        <f ca="1">DATEDIF(C203,'Incoming 2023'!$O$2,"Y")&amp;" tahun, "&amp;DATEDIF(C203,'Incoming 2023'!$O$2,"YM")&amp;" bulan, "&amp;DATEDIF(C203,'Incoming 2023'!$O$2,"MD")&amp;" hari"</f>
        <v>1 tahun, 3 bulan, 28 hari</v>
      </c>
      <c r="Q203" s="207">
        <f ca="1">DATEDIF(C203,Summary!$A$1,"d")</f>
        <v>485</v>
      </c>
      <c r="R203" s="166" t="str" cm="1">
        <f t="array" aca="1" ref="R203" ca="1">_xlfn.IFS(Q203&lt;=S203,S203,Q203&lt;=S203*2,S203*2,Q203&lt;=S203*3,S203*3,Q203&gt;S203*3,"&gt;"&amp;S203*3)</f>
        <v>&gt;21</v>
      </c>
      <c r="S203" s="210" cm="1">
        <f t="array" ref="S203">_xlfn.IFS(M203="Level 1",7,M203="Level 2",14,M203="Level 3","30",M203="Info","Info",M203="Closed","Closed")</f>
        <v>7</v>
      </c>
      <c r="T203" s="174"/>
    </row>
    <row r="204" spans="1:20" ht="81.599999999999994" x14ac:dyDescent="0.7">
      <c r="A204" s="210">
        <v>203</v>
      </c>
      <c r="B204" s="172" t="s">
        <v>9818</v>
      </c>
      <c r="C204" s="235">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3 bulan, 28 hari</v>
      </c>
      <c r="Q204" s="207">
        <f ca="1">DATEDIF(C204,Summary!$A$1,"d")</f>
        <v>485</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x14ac:dyDescent="0.7">
      <c r="A205" s="229">
        <v>204</v>
      </c>
      <c r="B205" s="172" t="s">
        <v>9819</v>
      </c>
      <c r="C205" s="235">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3 bulan, 27 hari</v>
      </c>
      <c r="Q205" s="207">
        <f ca="1">DATEDIF(C205,Summary!$A$1,"d")</f>
        <v>484</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x14ac:dyDescent="0.7">
      <c r="A206" s="210">
        <v>205</v>
      </c>
      <c r="B206" s="172" t="s">
        <v>9820</v>
      </c>
      <c r="C206" s="235">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3 bulan, 27 hari</v>
      </c>
      <c r="Q206" s="207">
        <f ca="1">DATEDIF(C206,Summary!$A$1,"d")</f>
        <v>484</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x14ac:dyDescent="0.7">
      <c r="A207" s="229">
        <v>206</v>
      </c>
      <c r="B207" s="172" t="s">
        <v>9821</v>
      </c>
      <c r="C207" s="235">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3 bulan, 23 hari</v>
      </c>
      <c r="Q207" s="207">
        <f ca="1">DATEDIF(C207,Summary!$A$1,"d")</f>
        <v>480</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x14ac:dyDescent="0.7">
      <c r="A208" s="210">
        <v>207</v>
      </c>
      <c r="B208" s="172" t="s">
        <v>9822</v>
      </c>
      <c r="C208" s="235">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3 bulan, 22 hari</v>
      </c>
      <c r="Q208" s="207">
        <f ca="1">DATEDIF(C208,Summary!$A$1,"d")</f>
        <v>479</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x14ac:dyDescent="0.7">
      <c r="A209" s="229">
        <v>208</v>
      </c>
      <c r="B209" s="172" t="s">
        <v>9823</v>
      </c>
      <c r="C209" s="235">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3 bulan, 22 hari</v>
      </c>
      <c r="Q209" s="207">
        <f ca="1">DATEDIF(C209,Summary!$A$1,"d")</f>
        <v>479</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x14ac:dyDescent="0.7">
      <c r="A210" s="210">
        <v>209</v>
      </c>
      <c r="B210" s="172" t="s">
        <v>9824</v>
      </c>
      <c r="C210" s="235">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3 bulan, 22 hari</v>
      </c>
      <c r="Q210" s="207">
        <f ca="1">DATEDIF(C210,Summary!$A$1,"d")</f>
        <v>479</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x14ac:dyDescent="0.7">
      <c r="A211" s="229">
        <v>210</v>
      </c>
      <c r="B211" s="172" t="s">
        <v>9825</v>
      </c>
      <c r="C211" s="235">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3 bulan, 21 hari</v>
      </c>
      <c r="Q211" s="207">
        <f ca="1">DATEDIF(C211,Summary!$A$1,"d")</f>
        <v>478</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x14ac:dyDescent="0.7">
      <c r="A212" s="210">
        <v>211</v>
      </c>
      <c r="B212" s="172" t="s">
        <v>9826</v>
      </c>
      <c r="C212" s="235">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3 bulan, 21 hari</v>
      </c>
      <c r="Q212" s="207">
        <f ca="1">DATEDIF(C212,Summary!$A$1,"d")</f>
        <v>478</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x14ac:dyDescent="0.7">
      <c r="A213" s="229">
        <v>212</v>
      </c>
      <c r="B213" s="172" t="s">
        <v>9827</v>
      </c>
      <c r="C213" s="235">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3 bulan, 21 hari</v>
      </c>
      <c r="Q213" s="207">
        <f ca="1">DATEDIF(C213,Summary!$A$1,"d")</f>
        <v>478</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x14ac:dyDescent="0.7">
      <c r="A214" s="210">
        <v>213</v>
      </c>
      <c r="B214" s="172" t="s">
        <v>9828</v>
      </c>
      <c r="C214" s="235">
        <v>45826</v>
      </c>
      <c r="D214" s="168">
        <v>45814</v>
      </c>
      <c r="E214" s="167" t="s">
        <v>39</v>
      </c>
      <c r="F214" s="170" t="s">
        <v>9867</v>
      </c>
      <c r="G214" s="170" t="s">
        <v>9866</v>
      </c>
      <c r="H214" s="172" t="s">
        <v>5508</v>
      </c>
      <c r="I214" s="172" t="s">
        <v>5989</v>
      </c>
      <c r="J214" s="172" t="s">
        <v>6030</v>
      </c>
      <c r="K214" s="172"/>
      <c r="L214" s="270" t="s">
        <v>1184</v>
      </c>
      <c r="M214" s="270" t="s">
        <v>1184</v>
      </c>
      <c r="N214" s="177" t="s">
        <v>1175</v>
      </c>
      <c r="O214" s="177" t="s">
        <v>7484</v>
      </c>
      <c r="P214" s="170" t="str">
        <f ca="1">DATEDIF(C214,'Incoming 2023'!$O$2,"Y")&amp;" tahun, "&amp;DATEDIF(C214,'Incoming 2023'!$O$2,"YM")&amp;" bulan, "&amp;DATEDIF(C214,'Incoming 2023'!$O$2,"MD")&amp;" hari"</f>
        <v>1 tahun, 3 bulan, 21 hari</v>
      </c>
      <c r="Q214" s="207">
        <f ca="1">DATEDIF(C214,Summary!$A$1,"d")</f>
        <v>478</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x14ac:dyDescent="0.7">
      <c r="A215" s="229">
        <v>214</v>
      </c>
      <c r="B215" s="172" t="s">
        <v>9829</v>
      </c>
      <c r="C215" s="235">
        <v>45826</v>
      </c>
      <c r="D215" s="168">
        <v>45813</v>
      </c>
      <c r="E215" s="167" t="s">
        <v>39</v>
      </c>
      <c r="F215" s="170" t="s">
        <v>9868</v>
      </c>
      <c r="G215" s="170" t="s">
        <v>9869</v>
      </c>
      <c r="H215" s="172" t="s">
        <v>5508</v>
      </c>
      <c r="I215" s="172" t="s">
        <v>5989</v>
      </c>
      <c r="J215" s="172" t="s">
        <v>9425</v>
      </c>
      <c r="K215" s="172"/>
      <c r="L215" s="270" t="s">
        <v>1184</v>
      </c>
      <c r="M215" s="270" t="s">
        <v>1184</v>
      </c>
      <c r="N215" s="177" t="s">
        <v>1197</v>
      </c>
      <c r="O215" s="177" t="s">
        <v>1198</v>
      </c>
      <c r="P215" s="170" t="str">
        <f ca="1">DATEDIF(C215,'Incoming 2023'!$O$2,"Y")&amp;" tahun, "&amp;DATEDIF(C215,'Incoming 2023'!$O$2,"YM")&amp;" bulan, "&amp;DATEDIF(C215,'Incoming 2023'!$O$2,"MD")&amp;" hari"</f>
        <v>1 tahun, 3 bulan, 21 hari</v>
      </c>
      <c r="Q215" s="207">
        <f ca="1">DATEDIF(C215,Summary!$A$1,"d")</f>
        <v>478</v>
      </c>
      <c r="R215" s="166" t="str" cm="1">
        <f t="array" aca="1" ref="R215" ca="1">_xlfn.IFS(Q215&lt;=S215,S215,Q215&lt;=S215*2,S215*2,Q215&lt;=S215*3,S215*3,Q215&gt;S215*3,"&gt;"&amp;S215*3)</f>
        <v>Closed</v>
      </c>
      <c r="S215" s="210" t="str" cm="1">
        <f t="array" ref="S215">_xlfn.IFS(M215="Level 1",7,M215="Level 2",14,M215="Level 3","30",M215="Info","Info",M215="Closed","Closed")</f>
        <v>Closed</v>
      </c>
      <c r="T215" s="174"/>
    </row>
    <row r="216" spans="1:20" ht="20.399999999999999" x14ac:dyDescent="0.7">
      <c r="A216" s="210">
        <v>215</v>
      </c>
      <c r="B216" s="172" t="s">
        <v>9830</v>
      </c>
      <c r="C216" s="235">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3 bulan, 21 hari</v>
      </c>
      <c r="Q216" s="207">
        <f ca="1">DATEDIF(C216,Summary!$A$1,"d")</f>
        <v>478</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x14ac:dyDescent="0.7">
      <c r="A217" s="229">
        <v>216</v>
      </c>
      <c r="B217" s="172" t="s">
        <v>9831</v>
      </c>
      <c r="C217" s="235">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3 bulan, 20 hari</v>
      </c>
      <c r="Q217" s="207">
        <f ca="1">DATEDIF(C217,Summary!$A$1,"d")</f>
        <v>477</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x14ac:dyDescent="0.7">
      <c r="A218" s="210">
        <v>217</v>
      </c>
      <c r="B218" s="172" t="s">
        <v>9832</v>
      </c>
      <c r="C218" s="235">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3 bulan, 16 hari</v>
      </c>
      <c r="Q218" s="207">
        <f ca="1">DATEDIF(C218,Summary!$A$1,"d")</f>
        <v>473</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x14ac:dyDescent="0.7">
      <c r="A219" s="229">
        <v>218</v>
      </c>
      <c r="B219" s="172" t="s">
        <v>9833</v>
      </c>
      <c r="C219" s="235">
        <v>45832</v>
      </c>
      <c r="D219" s="168">
        <v>45824</v>
      </c>
      <c r="E219" s="167" t="s">
        <v>39</v>
      </c>
      <c r="F219" s="170" t="s">
        <v>9876</v>
      </c>
      <c r="G219" s="170" t="s">
        <v>9877</v>
      </c>
      <c r="H219" s="172" t="s">
        <v>5508</v>
      </c>
      <c r="I219" s="167" t="s">
        <v>3189</v>
      </c>
      <c r="J219" s="172" t="s">
        <v>6532</v>
      </c>
      <c r="K219" s="172"/>
      <c r="L219" s="241" t="s">
        <v>1305</v>
      </c>
      <c r="M219" s="241" t="s">
        <v>5815</v>
      </c>
      <c r="N219" s="177" t="s">
        <v>1070</v>
      </c>
      <c r="O219" s="177" t="s">
        <v>9859</v>
      </c>
      <c r="P219" s="170" t="str">
        <f ca="1">DATEDIF(C219,'Incoming 2023'!$O$2,"Y")&amp;" tahun, "&amp;DATEDIF(C219,'Incoming 2023'!$O$2,"YM")&amp;" bulan, "&amp;DATEDIF(C219,'Incoming 2023'!$O$2,"MD")&amp;" hari"</f>
        <v>1 tahun, 3 bulan, 15 hari</v>
      </c>
      <c r="Q219" s="207">
        <f ca="1">DATEDIF(C219,Summary!$A$1,"d")</f>
        <v>472</v>
      </c>
      <c r="R219" s="166" t="str" cm="1">
        <f t="array" aca="1" ref="R219" ca="1">_xlfn.IFS(Q219&lt;=S219,S219,Q219&lt;=S219*2,S219*2,Q219&lt;=S219*3,S219*3,Q219&gt;S219*3,"&gt;"&amp;S219*3)</f>
        <v>&gt;21</v>
      </c>
      <c r="S219" s="210" cm="1">
        <f t="array" ref="S219">_xlfn.IFS(M219="Level 1",7,M219="Level 2",14,M219="Level 3","30",M219="Info","Info",M219="Closed","Closed")</f>
        <v>7</v>
      </c>
      <c r="T219" s="174"/>
    </row>
    <row r="220" spans="1:20" ht="20.399999999999999" x14ac:dyDescent="0.7">
      <c r="A220" s="210">
        <v>219</v>
      </c>
      <c r="B220" s="172" t="s">
        <v>9834</v>
      </c>
      <c r="C220" s="235">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3 bulan, 15 hari</v>
      </c>
      <c r="Q220" s="207">
        <f ca="1">DATEDIF(C220,Summary!$A$1,"d")</f>
        <v>472</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x14ac:dyDescent="0.25">
      <c r="A221" s="229">
        <v>220</v>
      </c>
      <c r="B221" s="172" t="s">
        <v>9835</v>
      </c>
      <c r="C221" s="235">
        <v>45832</v>
      </c>
      <c r="D221" s="168">
        <v>45824</v>
      </c>
      <c r="E221" s="167" t="s">
        <v>39</v>
      </c>
      <c r="F221" s="170" t="s">
        <v>8601</v>
      </c>
      <c r="G221" s="170" t="s">
        <v>9879</v>
      </c>
      <c r="H221" s="172" t="s">
        <v>1079</v>
      </c>
      <c r="I221" s="172" t="s">
        <v>7876</v>
      </c>
      <c r="J221" s="172" t="s">
        <v>1088</v>
      </c>
      <c r="K221" s="172"/>
      <c r="L221" s="270" t="s">
        <v>1184</v>
      </c>
      <c r="M221" s="270" t="s">
        <v>1184</v>
      </c>
      <c r="N221" s="177" t="s">
        <v>1088</v>
      </c>
      <c r="O221" s="177" t="s">
        <v>1089</v>
      </c>
      <c r="P221" s="170" t="str">
        <f ca="1">DATEDIF(C221,'Incoming 2023'!$O$2,"Y")&amp;" tahun, "&amp;DATEDIF(C221,'Incoming 2023'!$O$2,"YM")&amp;" bulan, "&amp;DATEDIF(C221,'Incoming 2023'!$O$2,"MD")&amp;" hari"</f>
        <v>1 tahun, 3 bulan, 15 hari</v>
      </c>
      <c r="Q221" s="207">
        <f ca="1">DATEDIF(C221,Summary!$A$1,"d")</f>
        <v>472</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x14ac:dyDescent="0.7">
      <c r="A222" s="210">
        <v>221</v>
      </c>
      <c r="B222" s="172" t="s">
        <v>9836</v>
      </c>
      <c r="C222" s="235">
        <v>45832</v>
      </c>
      <c r="D222" s="168">
        <v>45819</v>
      </c>
      <c r="E222" s="167" t="s">
        <v>39</v>
      </c>
      <c r="F222" s="170" t="s">
        <v>9880</v>
      </c>
      <c r="G222" s="170" t="s">
        <v>9881</v>
      </c>
      <c r="H222" s="172" t="s">
        <v>5508</v>
      </c>
      <c r="I222" s="172" t="s">
        <v>5989</v>
      </c>
      <c r="J222" s="172" t="s">
        <v>7866</v>
      </c>
      <c r="K222" s="172"/>
      <c r="L222" s="270" t="s">
        <v>1184</v>
      </c>
      <c r="M222" s="270" t="s">
        <v>1184</v>
      </c>
      <c r="N222" s="177" t="s">
        <v>1070</v>
      </c>
      <c r="O222" s="177" t="s">
        <v>9788</v>
      </c>
      <c r="P222" s="170" t="str">
        <f ca="1">DATEDIF(C222,'Incoming 2023'!$O$2,"Y")&amp;" tahun, "&amp;DATEDIF(C222,'Incoming 2023'!$O$2,"YM")&amp;" bulan, "&amp;DATEDIF(C222,'Incoming 2023'!$O$2,"MD")&amp;" hari"</f>
        <v>1 tahun, 3 bulan, 15 hari</v>
      </c>
      <c r="Q222" s="207">
        <f ca="1">DATEDIF(C222,Summary!$A$1,"d")</f>
        <v>472</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x14ac:dyDescent="0.7">
      <c r="A223" s="229">
        <v>222</v>
      </c>
      <c r="B223" s="172" t="s">
        <v>9837</v>
      </c>
      <c r="C223" s="235">
        <v>45832</v>
      </c>
      <c r="D223" s="168">
        <v>45826</v>
      </c>
      <c r="E223" s="167" t="s">
        <v>39</v>
      </c>
      <c r="F223" s="170" t="s">
        <v>9882</v>
      </c>
      <c r="G223" s="170" t="s">
        <v>9883</v>
      </c>
      <c r="H223" s="172" t="s">
        <v>5508</v>
      </c>
      <c r="I223" s="172" t="s">
        <v>5989</v>
      </c>
      <c r="J223" s="172" t="s">
        <v>8792</v>
      </c>
      <c r="K223" s="174"/>
      <c r="L223" s="270" t="s">
        <v>1184</v>
      </c>
      <c r="M223" s="270" t="s">
        <v>1184</v>
      </c>
      <c r="N223" s="177" t="s">
        <v>1175</v>
      </c>
      <c r="O223" s="177" t="s">
        <v>7484</v>
      </c>
      <c r="P223" s="170" t="str">
        <f ca="1">DATEDIF(C223,'Incoming 2023'!$O$2,"Y")&amp;" tahun, "&amp;DATEDIF(C223,'Incoming 2023'!$O$2,"YM")&amp;" bulan, "&amp;DATEDIF(C223,'Incoming 2023'!$O$2,"MD")&amp;" hari"</f>
        <v>1 tahun, 3 bulan, 15 hari</v>
      </c>
      <c r="Q223" s="207">
        <f ca="1">DATEDIF(C223,Summary!$A$1,"d")</f>
        <v>472</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x14ac:dyDescent="0.25">
      <c r="A224" s="210">
        <v>223</v>
      </c>
      <c r="B224" s="172" t="s">
        <v>9838</v>
      </c>
      <c r="C224" s="235">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3 bulan, 14 hari</v>
      </c>
      <c r="Q224" s="207">
        <f ca="1">DATEDIF(C224,Summary!$A$1,"d")</f>
        <v>471</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x14ac:dyDescent="0.25">
      <c r="A225" s="229">
        <v>224</v>
      </c>
      <c r="B225" s="172" t="s">
        <v>9839</v>
      </c>
      <c r="C225" s="235">
        <v>45833</v>
      </c>
      <c r="D225" s="168">
        <v>45827</v>
      </c>
      <c r="E225" s="167" t="s">
        <v>39</v>
      </c>
      <c r="F225" s="170" t="s">
        <v>9886</v>
      </c>
      <c r="G225" s="170" t="s">
        <v>9887</v>
      </c>
      <c r="H225" s="172" t="s">
        <v>1079</v>
      </c>
      <c r="I225" s="172" t="s">
        <v>1079</v>
      </c>
      <c r="J225" s="172" t="s">
        <v>5701</v>
      </c>
      <c r="K225" s="172"/>
      <c r="L225" s="270" t="s">
        <v>1184</v>
      </c>
      <c r="M225" s="270" t="s">
        <v>1184</v>
      </c>
      <c r="N225" s="177" t="s">
        <v>1080</v>
      </c>
      <c r="O225" s="177" t="s">
        <v>8269</v>
      </c>
      <c r="P225" s="170" t="str">
        <f ca="1">DATEDIF(C225,'Incoming 2023'!$O$2,"Y")&amp;" tahun, "&amp;DATEDIF(C225,'Incoming 2023'!$O$2,"YM")&amp;" bulan, "&amp;DATEDIF(C225,'Incoming 2023'!$O$2,"MD")&amp;" hari"</f>
        <v>1 tahun, 3 bulan, 14 hari</v>
      </c>
      <c r="Q225" s="207">
        <f ca="1">DATEDIF(C225,Summary!$A$1,"d")</f>
        <v>471</v>
      </c>
      <c r="R225" s="166" t="str" cm="1">
        <f t="array" aca="1" ref="R225" ca="1">_xlfn.IFS(Q225&lt;=S225,S225,Q225&lt;=S225*2,S225*2,Q225&lt;=S225*3,S225*3,Q225&gt;S225*3,"&gt;"&amp;S225*3)</f>
        <v>Closed</v>
      </c>
      <c r="S225" s="210" t="str" cm="1">
        <f t="array" ref="S225">_xlfn.IFS(M225="Level 1",7,M225="Level 2",14,M225="Level 3","30",M225="Info","Info",M225="Closed","Closed")</f>
        <v>Closed</v>
      </c>
      <c r="T225" s="177" t="s">
        <v>10444</v>
      </c>
    </row>
    <row r="226" spans="1:20" ht="20.399999999999999" x14ac:dyDescent="0.25">
      <c r="A226" s="210">
        <v>225</v>
      </c>
      <c r="B226" s="172" t="s">
        <v>9888</v>
      </c>
      <c r="C226" s="235">
        <v>45838</v>
      </c>
      <c r="D226" s="168">
        <v>45831</v>
      </c>
      <c r="E226" s="167" t="s">
        <v>7379</v>
      </c>
      <c r="F226" s="170" t="s">
        <v>9941</v>
      </c>
      <c r="G226" s="170" t="s">
        <v>9941</v>
      </c>
      <c r="H226" s="172" t="s">
        <v>5985</v>
      </c>
      <c r="I226" s="172" t="s">
        <v>5985</v>
      </c>
      <c r="J226" s="172" t="s">
        <v>5873</v>
      </c>
      <c r="K226" s="172"/>
      <c r="L226" s="270" t="s">
        <v>1184</v>
      </c>
      <c r="M226" s="270" t="s">
        <v>1184</v>
      </c>
      <c r="N226" s="177" t="s">
        <v>1267</v>
      </c>
      <c r="O226" s="177" t="s">
        <v>1268</v>
      </c>
      <c r="P226" s="170" t="str">
        <f ca="1">DATEDIF(C226,'Incoming 2023'!$O$2,"Y")&amp;" tahun, "&amp;DATEDIF(C226,'Incoming 2023'!$O$2,"YM")&amp;" bulan, "&amp;DATEDIF(C226,'Incoming 2023'!$O$2,"MD")&amp;" hari"</f>
        <v>1 tahun, 3 bulan, 9 hari</v>
      </c>
      <c r="Q226" s="207">
        <f ca="1">DATEDIF(C226,Summary!$A$1,"d")</f>
        <v>466</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x14ac:dyDescent="0.25">
      <c r="A227" s="229">
        <v>234</v>
      </c>
      <c r="B227" s="172" t="s">
        <v>9893</v>
      </c>
      <c r="C227" s="235">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3 bulan, 5 hari</v>
      </c>
      <c r="Q227" s="207">
        <f ca="1">DATEDIF(C227,Summary!$A$1,"d")</f>
        <v>462</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x14ac:dyDescent="0.25">
      <c r="A228" s="229">
        <v>238</v>
      </c>
      <c r="B228" s="172" t="s">
        <v>9894</v>
      </c>
      <c r="C228" s="235">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3 bulan, 5 hari</v>
      </c>
      <c r="Q228" s="207">
        <f ca="1">DATEDIF(C228,Summary!$A$1,"d")</f>
        <v>462</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x14ac:dyDescent="0.25">
      <c r="A229" s="210">
        <v>239</v>
      </c>
      <c r="B229" s="172" t="s">
        <v>9895</v>
      </c>
      <c r="C229" s="235">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3 bulan, 5 hari</v>
      </c>
      <c r="Q229" s="207">
        <f ca="1">DATEDIF(C229,Summary!$A$1,"d")</f>
        <v>462</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x14ac:dyDescent="0.25">
      <c r="A230" s="229">
        <v>229</v>
      </c>
      <c r="B230" s="172" t="s">
        <v>9896</v>
      </c>
      <c r="C230" s="235">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3 bulan, 13 hari</v>
      </c>
      <c r="Q230" s="207">
        <f ca="1">DATEDIF(C230,Summary!$A$1,"d")</f>
        <v>470</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x14ac:dyDescent="0.25">
      <c r="A231" s="210">
        <v>230</v>
      </c>
      <c r="B231" s="172" t="s">
        <v>9897</v>
      </c>
      <c r="C231" s="235">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3 bulan, 13 hari</v>
      </c>
      <c r="Q231" s="207">
        <f ca="1">DATEDIF(C231,Summary!$A$1,"d")</f>
        <v>470</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x14ac:dyDescent="0.25">
      <c r="A232" s="229">
        <v>231</v>
      </c>
      <c r="B232" s="172" t="s">
        <v>9898</v>
      </c>
      <c r="C232" s="235">
        <v>45838</v>
      </c>
      <c r="D232" s="168">
        <v>45832</v>
      </c>
      <c r="E232" s="167" t="s">
        <v>39</v>
      </c>
      <c r="F232" s="170" t="s">
        <v>9951</v>
      </c>
      <c r="G232" s="170" t="s">
        <v>9952</v>
      </c>
      <c r="H232" s="172" t="s">
        <v>5508</v>
      </c>
      <c r="I232" s="172" t="s">
        <v>5989</v>
      </c>
      <c r="J232" s="172" t="s">
        <v>5939</v>
      </c>
      <c r="K232" s="172"/>
      <c r="L232" s="270" t="s">
        <v>1184</v>
      </c>
      <c r="M232" s="270" t="s">
        <v>1184</v>
      </c>
      <c r="N232" s="177" t="s">
        <v>1070</v>
      </c>
      <c r="O232" s="177" t="s">
        <v>1071</v>
      </c>
      <c r="P232" s="170" t="str">
        <f ca="1">DATEDIF(C232,'Incoming 2023'!$O$2,"Y")&amp;" tahun, "&amp;DATEDIF(C232,'Incoming 2023'!$O$2,"YM")&amp;" bulan, "&amp;DATEDIF(C232,'Incoming 2023'!$O$2,"MD")&amp;" hari"</f>
        <v>1 tahun, 3 bulan, 9 hari</v>
      </c>
      <c r="Q232" s="207">
        <f ca="1">DATEDIF(C232,Summary!$A$1,"d")</f>
        <v>466</v>
      </c>
      <c r="R232" s="166" t="str" cm="1">
        <f t="array" aca="1" ref="R232" ca="1">_xlfn.IFS(Q232&lt;=S232,S232,Q232&lt;=S232*2,S232*2,Q232&lt;=S232*3,S232*3,Q232&gt;S232*3,"&gt;"&amp;S232*3)</f>
        <v>Closed</v>
      </c>
      <c r="S232" s="210" t="str" cm="1">
        <f t="array" ref="S232">_xlfn.IFS(M232="Level 1",7,M232="Level 2",14,M232="Level 3","30",M232="Info","Info",M232="Closed","Closed")</f>
        <v>Closed</v>
      </c>
      <c r="T232" s="177" t="s">
        <v>10443</v>
      </c>
    </row>
    <row r="233" spans="1:20" ht="40.799999999999997" x14ac:dyDescent="0.25">
      <c r="A233" s="210">
        <v>232</v>
      </c>
      <c r="B233" s="172" t="s">
        <v>9899</v>
      </c>
      <c r="C233" s="235">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3 bulan, 9 hari</v>
      </c>
      <c r="Q233" s="207">
        <f ca="1">DATEDIF(C233,Summary!$A$1,"d")</f>
        <v>466</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x14ac:dyDescent="0.25">
      <c r="A234" s="229">
        <v>233</v>
      </c>
      <c r="B234" s="172" t="s">
        <v>9900</v>
      </c>
      <c r="C234" s="235">
        <v>45838</v>
      </c>
      <c r="D234" s="168">
        <v>45827</v>
      </c>
      <c r="E234" s="167" t="s">
        <v>39</v>
      </c>
      <c r="F234" s="170" t="s">
        <v>9955</v>
      </c>
      <c r="G234" s="170" t="s">
        <v>9956</v>
      </c>
      <c r="H234" s="172" t="s">
        <v>1079</v>
      </c>
      <c r="I234" s="172" t="s">
        <v>7756</v>
      </c>
      <c r="J234" s="172" t="s">
        <v>5701</v>
      </c>
      <c r="K234" s="172"/>
      <c r="L234" s="270" t="s">
        <v>1184</v>
      </c>
      <c r="M234" s="270" t="s">
        <v>1184</v>
      </c>
      <c r="N234" s="177" t="s">
        <v>1080</v>
      </c>
      <c r="O234" s="177" t="s">
        <v>8269</v>
      </c>
      <c r="P234" s="170" t="str">
        <f ca="1">DATEDIF(C234,'Incoming 2023'!$O$2,"Y")&amp;" tahun, "&amp;DATEDIF(C234,'Incoming 2023'!$O$2,"YM")&amp;" bulan, "&amp;DATEDIF(C234,'Incoming 2023'!$O$2,"MD")&amp;" hari"</f>
        <v>1 tahun, 3 bulan, 9 hari</v>
      </c>
      <c r="Q234" s="207">
        <f ca="1">DATEDIF(C234,Summary!$A$1,"d")</f>
        <v>466</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x14ac:dyDescent="0.25">
      <c r="A235" s="210">
        <v>234</v>
      </c>
      <c r="B235" s="172" t="s">
        <v>9901</v>
      </c>
      <c r="C235" s="235">
        <v>45840</v>
      </c>
      <c r="D235" s="168">
        <v>45832</v>
      </c>
      <c r="E235" s="167" t="s">
        <v>39</v>
      </c>
      <c r="F235" s="170" t="s">
        <v>9942</v>
      </c>
      <c r="G235" s="170" t="s">
        <v>9957</v>
      </c>
      <c r="H235" s="172" t="s">
        <v>5508</v>
      </c>
      <c r="I235" s="172" t="s">
        <v>5989</v>
      </c>
      <c r="J235" s="172" t="s">
        <v>7866</v>
      </c>
      <c r="K235" s="172"/>
      <c r="L235" s="270" t="s">
        <v>1184</v>
      </c>
      <c r="M235" s="270" t="s">
        <v>1184</v>
      </c>
      <c r="N235" s="177" t="s">
        <v>1070</v>
      </c>
      <c r="O235" s="177" t="s">
        <v>9788</v>
      </c>
      <c r="P235" s="170" t="str">
        <f ca="1">DATEDIF(C235,'Incoming 2023'!$O$2,"Y")&amp;" tahun, "&amp;DATEDIF(C235,'Incoming 2023'!$O$2,"YM")&amp;" bulan, "&amp;DATEDIF(C235,'Incoming 2023'!$O$2,"MD")&amp;" hari"</f>
        <v>1 tahun, 3 bulan, 7 hari</v>
      </c>
      <c r="Q235" s="207">
        <f ca="1">DATEDIF(C235,Summary!$A$1,"d")</f>
        <v>464</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x14ac:dyDescent="0.25">
      <c r="A236" s="229">
        <v>235</v>
      </c>
      <c r="B236" s="172" t="s">
        <v>9889</v>
      </c>
      <c r="C236" s="235">
        <v>45840</v>
      </c>
      <c r="D236" s="168">
        <v>45821</v>
      </c>
      <c r="E236" s="167" t="s">
        <v>39</v>
      </c>
      <c r="F236" s="170" t="s">
        <v>9943</v>
      </c>
      <c r="G236" s="170" t="s">
        <v>9958</v>
      </c>
      <c r="H236" s="172" t="s">
        <v>5508</v>
      </c>
      <c r="I236" s="167" t="s">
        <v>5508</v>
      </c>
      <c r="J236" s="172" t="s">
        <v>1088</v>
      </c>
      <c r="K236" s="172"/>
      <c r="L236" s="241" t="s">
        <v>1305</v>
      </c>
      <c r="M236" s="241" t="s">
        <v>5814</v>
      </c>
      <c r="N236" s="177" t="s">
        <v>1088</v>
      </c>
      <c r="O236" s="177" t="s">
        <v>1089</v>
      </c>
      <c r="P236" s="170" t="str">
        <f ca="1">DATEDIF(C236,'Incoming 2023'!$O$2,"Y")&amp;" tahun, "&amp;DATEDIF(C236,'Incoming 2023'!$O$2,"YM")&amp;" bulan, "&amp;DATEDIF(C236,'Incoming 2023'!$O$2,"MD")&amp;" hari"</f>
        <v>1 tahun, 3 bulan, 7 hari</v>
      </c>
      <c r="Q236" s="207">
        <f ca="1">DATEDIF(C236,Summary!$A$1,"d")</f>
        <v>464</v>
      </c>
      <c r="R236" s="166" t="str" cm="1">
        <f t="array" aca="1" ref="R236" ca="1">_xlfn.IFS(Q236&lt;=S236,S236,Q236&lt;=S236*2,S236*2,Q236&lt;=S236*3,S236*3,Q236&gt;S236*3,"&gt;"&amp;S236*3)</f>
        <v>&gt;42</v>
      </c>
      <c r="S236" s="210" cm="1">
        <f t="array" ref="S236">_xlfn.IFS(M236="Level 1",7,M236="Level 2",14,M236="Level 3","30",M236="Info","Info",M236="Closed","Closed")</f>
        <v>14</v>
      </c>
      <c r="T236" s="177"/>
    </row>
    <row r="237" spans="1:20" ht="40.799999999999997" x14ac:dyDescent="0.25">
      <c r="A237" s="210">
        <v>236</v>
      </c>
      <c r="B237" s="172" t="s">
        <v>9890</v>
      </c>
      <c r="C237" s="235">
        <v>45840</v>
      </c>
      <c r="D237" s="168">
        <v>45838</v>
      </c>
      <c r="E237" s="167" t="s">
        <v>39</v>
      </c>
      <c r="F237" s="170" t="s">
        <v>9959</v>
      </c>
      <c r="G237" s="170" t="s">
        <v>9960</v>
      </c>
      <c r="H237" s="172" t="s">
        <v>5985</v>
      </c>
      <c r="I237" s="172" t="s">
        <v>5985</v>
      </c>
      <c r="J237" s="172" t="s">
        <v>6086</v>
      </c>
      <c r="K237" s="172"/>
      <c r="L237" s="270" t="s">
        <v>1184</v>
      </c>
      <c r="M237" s="270" t="s">
        <v>1184</v>
      </c>
      <c r="N237" s="177" t="s">
        <v>1736</v>
      </c>
      <c r="O237" s="177" t="s">
        <v>5309</v>
      </c>
      <c r="P237" s="170" t="str">
        <f ca="1">DATEDIF(C237,'Incoming 2023'!$O$2,"Y")&amp;" tahun, "&amp;DATEDIF(C237,'Incoming 2023'!$O$2,"YM")&amp;" bulan, "&amp;DATEDIF(C237,'Incoming 2023'!$O$2,"MD")&amp;" hari"</f>
        <v>1 tahun, 3 bulan, 7 hari</v>
      </c>
      <c r="Q237" s="207">
        <f ca="1">DATEDIF(C237,Summary!$A$1,"d")</f>
        <v>464</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x14ac:dyDescent="0.25">
      <c r="A238" s="229">
        <v>237</v>
      </c>
      <c r="B238" s="172" t="s">
        <v>9891</v>
      </c>
      <c r="C238" s="235">
        <v>45841</v>
      </c>
      <c r="D238" s="168">
        <v>45894</v>
      </c>
      <c r="E238" s="167" t="s">
        <v>39</v>
      </c>
      <c r="F238" s="170" t="s">
        <v>9961</v>
      </c>
      <c r="G238" s="170" t="s">
        <v>9962</v>
      </c>
      <c r="H238" s="172" t="s">
        <v>5508</v>
      </c>
      <c r="I238" s="167" t="s">
        <v>5989</v>
      </c>
      <c r="J238" s="172" t="s">
        <v>7866</v>
      </c>
      <c r="K238" s="172"/>
      <c r="L238" s="241" t="s">
        <v>1305</v>
      </c>
      <c r="M238" s="241" t="s">
        <v>5814</v>
      </c>
      <c r="N238" s="177" t="s">
        <v>1070</v>
      </c>
      <c r="O238" s="177" t="s">
        <v>9788</v>
      </c>
      <c r="P238" s="170" t="str">
        <f ca="1">DATEDIF(C238,'Incoming 2023'!$O$2,"Y")&amp;" tahun, "&amp;DATEDIF(C238,'Incoming 2023'!$O$2,"YM")&amp;" bulan, "&amp;DATEDIF(C238,'Incoming 2023'!$O$2,"MD")&amp;" hari"</f>
        <v>1 tahun, 3 bulan, 6 hari</v>
      </c>
      <c r="Q238" s="207">
        <f ca="1">DATEDIF(C238,Summary!$A$1,"d")</f>
        <v>463</v>
      </c>
      <c r="R238" s="166" t="str" cm="1">
        <f t="array" aca="1" ref="R238" ca="1">_xlfn.IFS(Q238&lt;=S238,S238,Q238&lt;=S238*2,S238*2,Q238&lt;=S238*3,S238*3,Q238&gt;S238*3,"&gt;"&amp;S238*3)</f>
        <v>&gt;42</v>
      </c>
      <c r="S238" s="210" cm="1">
        <f t="array" ref="S238">_xlfn.IFS(M238="Level 1",7,M238="Level 2",14,M238="Level 3","30",M238="Info","Info",M238="Closed","Closed")</f>
        <v>14</v>
      </c>
      <c r="T238" s="177"/>
    </row>
    <row r="239" spans="1:20" ht="61.2" x14ac:dyDescent="0.25">
      <c r="A239" s="210">
        <v>238</v>
      </c>
      <c r="B239" s="172" t="s">
        <v>9892</v>
      </c>
      <c r="C239" s="235">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3 bulan, 6 hari</v>
      </c>
      <c r="Q239" s="207">
        <f ca="1">DATEDIF(C239,Summary!$A$1,"d")</f>
        <v>463</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x14ac:dyDescent="0.25">
      <c r="A240" s="229">
        <v>239</v>
      </c>
      <c r="B240" s="172" t="s">
        <v>9902</v>
      </c>
      <c r="C240" s="235">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3 bulan, 6 hari</v>
      </c>
      <c r="Q240" s="207">
        <f ca="1">DATEDIF(C240,Summary!$A$1,"d")</f>
        <v>463</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x14ac:dyDescent="0.25">
      <c r="A241" s="210">
        <v>240</v>
      </c>
      <c r="B241" s="172" t="s">
        <v>9903</v>
      </c>
      <c r="C241" s="235">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3 bulan, 6 hari</v>
      </c>
      <c r="Q241" s="207">
        <f ca="1">DATEDIF(C241,Summary!$A$1,"d")</f>
        <v>463</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x14ac:dyDescent="0.25">
      <c r="A242" s="229">
        <v>241</v>
      </c>
      <c r="B242" s="172" t="s">
        <v>9904</v>
      </c>
      <c r="C242" s="235">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3 bulan, 6 hari</v>
      </c>
      <c r="Q242" s="207">
        <f ca="1">DATEDIF(C242,Summary!$A$1,"d")</f>
        <v>463</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x14ac:dyDescent="0.25">
      <c r="A243" s="210">
        <v>242</v>
      </c>
      <c r="B243" s="172" t="s">
        <v>9905</v>
      </c>
      <c r="C243" s="235">
        <v>45842</v>
      </c>
      <c r="D243" s="168">
        <v>45840</v>
      </c>
      <c r="E243" s="167" t="s">
        <v>39</v>
      </c>
      <c r="F243" s="170" t="s">
        <v>9969</v>
      </c>
      <c r="G243" s="170" t="s">
        <v>9970</v>
      </c>
      <c r="H243" s="172" t="s">
        <v>5508</v>
      </c>
      <c r="I243" s="172" t="s">
        <v>5989</v>
      </c>
      <c r="J243" s="172" t="s">
        <v>6030</v>
      </c>
      <c r="K243" s="172"/>
      <c r="L243" s="270" t="s">
        <v>1184</v>
      </c>
      <c r="M243" s="270" t="s">
        <v>1184</v>
      </c>
      <c r="N243" s="177" t="s">
        <v>1175</v>
      </c>
      <c r="O243" s="177" t="s">
        <v>7484</v>
      </c>
      <c r="P243" s="170" t="str">
        <f ca="1">DATEDIF(C243,'Incoming 2023'!$O$2,"Y")&amp;" tahun, "&amp;DATEDIF(C243,'Incoming 2023'!$O$2,"YM")&amp;" bulan, "&amp;DATEDIF(C243,'Incoming 2023'!$O$2,"MD")&amp;" hari"</f>
        <v>1 tahun, 3 bulan, 5 hari</v>
      </c>
      <c r="Q243" s="207">
        <f ca="1">DATEDIF(C243,Summary!$A$1,"d")</f>
        <v>462</v>
      </c>
      <c r="R243" s="166" t="str" cm="1">
        <f t="array" aca="1" ref="R243" ca="1">_xlfn.IFS(Q243&lt;=S243,S243,Q243&lt;=S243*2,S243*2,Q243&lt;=S243*3,S243*3,Q243&gt;S243*3,"&gt;"&amp;S243*3)</f>
        <v>Closed</v>
      </c>
      <c r="S243" s="210" t="str" cm="1">
        <f t="array" ref="S243">_xlfn.IFS(M243="Level 1",7,M243="Level 2",14,M243="Level 3","30",M243="Info","Info",M243="Closed","Closed")</f>
        <v>Closed</v>
      </c>
      <c r="T243" s="177" t="s">
        <v>11223</v>
      </c>
    </row>
    <row r="244" spans="1:20" ht="81.599999999999994" x14ac:dyDescent="0.25">
      <c r="A244" s="229">
        <v>243</v>
      </c>
      <c r="B244" s="172" t="s">
        <v>9906</v>
      </c>
      <c r="C244" s="235">
        <v>45842</v>
      </c>
      <c r="D244" s="168">
        <v>45841</v>
      </c>
      <c r="E244" s="167" t="s">
        <v>39</v>
      </c>
      <c r="F244" s="170" t="s">
        <v>9971</v>
      </c>
      <c r="G244" s="170" t="s">
        <v>9972</v>
      </c>
      <c r="H244" s="172" t="s">
        <v>5508</v>
      </c>
      <c r="I244" s="167" t="s">
        <v>5989</v>
      </c>
      <c r="J244" s="172" t="s">
        <v>6030</v>
      </c>
      <c r="K244" s="172"/>
      <c r="L244" s="270" t="s">
        <v>1184</v>
      </c>
      <c r="M244" s="270" t="s">
        <v>1184</v>
      </c>
      <c r="N244" s="177" t="s">
        <v>1175</v>
      </c>
      <c r="O244" s="177" t="s">
        <v>7484</v>
      </c>
      <c r="P244" s="170" t="str">
        <f ca="1">DATEDIF(C244,'Incoming 2023'!$O$2,"Y")&amp;" tahun, "&amp;DATEDIF(C244,'Incoming 2023'!$O$2,"YM")&amp;" bulan, "&amp;DATEDIF(C244,'Incoming 2023'!$O$2,"MD")&amp;" hari"</f>
        <v>1 tahun, 3 bulan, 5 hari</v>
      </c>
      <c r="Q244" s="207">
        <f ca="1">DATEDIF(C244,Summary!$A$1,"d")</f>
        <v>462</v>
      </c>
      <c r="R244" s="166" t="str" cm="1">
        <f t="array" aca="1" ref="R244" ca="1">_xlfn.IFS(Q244&lt;=S244,S244,Q244&lt;=S244*2,S244*2,Q244&lt;=S244*3,S244*3,Q244&gt;S244*3,"&gt;"&amp;S244*3)</f>
        <v>Closed</v>
      </c>
      <c r="S244" s="210" t="str" cm="1">
        <f t="array" ref="S244">_xlfn.IFS(M244="Level 1",7,M244="Level 2",14,M244="Level 3","30",M244="Info","Info",M244="Closed","Closed")</f>
        <v>Closed</v>
      </c>
      <c r="T244" s="170" t="s">
        <v>16099</v>
      </c>
    </row>
    <row r="245" spans="1:20" ht="81.599999999999994" x14ac:dyDescent="0.25">
      <c r="A245" s="210">
        <v>244</v>
      </c>
      <c r="B245" s="172" t="s">
        <v>9907</v>
      </c>
      <c r="C245" s="235">
        <v>45842</v>
      </c>
      <c r="D245" s="168">
        <v>45841</v>
      </c>
      <c r="E245" s="167" t="s">
        <v>39</v>
      </c>
      <c r="F245" s="170" t="s">
        <v>9973</v>
      </c>
      <c r="G245" s="170" t="s">
        <v>9970</v>
      </c>
      <c r="H245" s="172" t="s">
        <v>5508</v>
      </c>
      <c r="I245" s="167" t="s">
        <v>5989</v>
      </c>
      <c r="J245" s="172" t="s">
        <v>6030</v>
      </c>
      <c r="K245" s="172"/>
      <c r="L245" s="270" t="s">
        <v>1184</v>
      </c>
      <c r="M245" s="270" t="s">
        <v>1184</v>
      </c>
      <c r="N245" s="177" t="s">
        <v>1175</v>
      </c>
      <c r="O245" s="177" t="s">
        <v>7484</v>
      </c>
      <c r="P245" s="170" t="str">
        <f ca="1">DATEDIF(C245,'Incoming 2023'!$O$2,"Y")&amp;" tahun, "&amp;DATEDIF(C245,'Incoming 2023'!$O$2,"YM")&amp;" bulan, "&amp;DATEDIF(C245,'Incoming 2023'!$O$2,"MD")&amp;" hari"</f>
        <v>1 tahun, 3 bulan, 5 hari</v>
      </c>
      <c r="Q245" s="207">
        <f ca="1">DATEDIF(C245,Summary!$A$1,"d")</f>
        <v>462</v>
      </c>
      <c r="R245" s="166" t="str" cm="1">
        <f t="array" aca="1" ref="R245" ca="1">_xlfn.IFS(Q245&lt;=S245,S245,Q245&lt;=S245*2,S245*2,Q245&lt;=S245*3,S245*3,Q245&gt;S245*3,"&gt;"&amp;S245*3)</f>
        <v>Closed</v>
      </c>
      <c r="S245" s="210" t="str" cm="1">
        <f t="array" ref="S245">_xlfn.IFS(M245="Level 1",7,M245="Level 2",14,M245="Level 3","30",M245="Info","Info",M245="Closed","Closed")</f>
        <v>Closed</v>
      </c>
      <c r="T245" s="170" t="s">
        <v>16098</v>
      </c>
    </row>
    <row r="246" spans="1:20" ht="61.2" x14ac:dyDescent="0.25">
      <c r="A246" s="229">
        <v>245</v>
      </c>
      <c r="B246" s="172" t="s">
        <v>9908</v>
      </c>
      <c r="C246" s="235">
        <v>45845</v>
      </c>
      <c r="D246" s="168">
        <v>45827</v>
      </c>
      <c r="E246" s="167" t="s">
        <v>39</v>
      </c>
      <c r="F246" s="170" t="s">
        <v>9974</v>
      </c>
      <c r="G246" s="170" t="s">
        <v>9975</v>
      </c>
      <c r="H246" s="172" t="s">
        <v>5508</v>
      </c>
      <c r="I246" s="172" t="s">
        <v>5989</v>
      </c>
      <c r="J246" s="172" t="s">
        <v>1088</v>
      </c>
      <c r="K246" s="172"/>
      <c r="L246" s="270" t="s">
        <v>1184</v>
      </c>
      <c r="M246" s="270" t="s">
        <v>1184</v>
      </c>
      <c r="N246" s="177" t="s">
        <v>1088</v>
      </c>
      <c r="O246" s="177" t="s">
        <v>1089</v>
      </c>
      <c r="P246" s="170" t="str">
        <f ca="1">DATEDIF(C246,'Incoming 2023'!$O$2,"Y")&amp;" tahun, "&amp;DATEDIF(C246,'Incoming 2023'!$O$2,"YM")&amp;" bulan, "&amp;DATEDIF(C246,'Incoming 2023'!$O$2,"MD")&amp;" hari"</f>
        <v>1 tahun, 3 bulan, 2 hari</v>
      </c>
      <c r="Q246" s="207">
        <f ca="1">DATEDIF(C246,Summary!$A$1,"d")</f>
        <v>459</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x14ac:dyDescent="0.25">
      <c r="A247" s="210">
        <v>246</v>
      </c>
      <c r="B247" s="172" t="s">
        <v>9909</v>
      </c>
      <c r="C247" s="235">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3 bulan, 0 hari</v>
      </c>
      <c r="Q247" s="207">
        <f ca="1">DATEDIF(C247,Summary!$A$1,"d")</f>
        <v>457</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x14ac:dyDescent="0.25">
      <c r="A248" s="229">
        <v>247</v>
      </c>
      <c r="B248" s="172" t="s">
        <v>9910</v>
      </c>
      <c r="C248" s="235">
        <v>45847</v>
      </c>
      <c r="D248" s="168">
        <v>45840</v>
      </c>
      <c r="E248" s="167" t="s">
        <v>39</v>
      </c>
      <c r="F248" s="170" t="s">
        <v>9977</v>
      </c>
      <c r="G248" s="170" t="s">
        <v>9978</v>
      </c>
      <c r="H248" s="172" t="s">
        <v>5508</v>
      </c>
      <c r="I248" s="172" t="s">
        <v>5990</v>
      </c>
      <c r="J248" s="172" t="s">
        <v>8792</v>
      </c>
      <c r="K248" s="172"/>
      <c r="L248" s="270" t="s">
        <v>1184</v>
      </c>
      <c r="M248" s="270" t="s">
        <v>1184</v>
      </c>
      <c r="N248" s="177" t="s">
        <v>1070</v>
      </c>
      <c r="O248" s="177" t="s">
        <v>5481</v>
      </c>
      <c r="P248" s="170" t="str">
        <f ca="1">DATEDIF(C248,'Incoming 2023'!$O$2,"Y")&amp;" tahun, "&amp;DATEDIF(C248,'Incoming 2023'!$O$2,"YM")&amp;" bulan, "&amp;DATEDIF(C248,'Incoming 2023'!$O$2,"MD")&amp;" hari"</f>
        <v>1 tahun, 3 bulan, 0 hari</v>
      </c>
      <c r="Q248" s="207">
        <f ca="1">DATEDIF(C248,Summary!$A$1,"d")</f>
        <v>457</v>
      </c>
      <c r="R248" s="166" t="str" cm="1">
        <f t="array" aca="1" ref="R248" ca="1">_xlfn.IFS(Q248&lt;=S248,S248,Q248&lt;=S248*2,S248*2,Q248&lt;=S248*3,S248*3,Q248&gt;S248*3,"&gt;"&amp;S248*3)</f>
        <v>Closed</v>
      </c>
      <c r="S248" s="210" t="str" cm="1">
        <f t="array" ref="S248">_xlfn.IFS(M248="Level 1",7,M248="Level 2",14,M248="Level 3","30",M248="Info","Info",M248="Closed","Closed")</f>
        <v>Closed</v>
      </c>
      <c r="T248" s="177" t="s">
        <v>10442</v>
      </c>
    </row>
    <row r="249" spans="1:20" ht="61.2" x14ac:dyDescent="0.25">
      <c r="A249" s="210">
        <v>248</v>
      </c>
      <c r="B249" s="172" t="s">
        <v>9911</v>
      </c>
      <c r="C249" s="235">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2 bulan, 29 hari</v>
      </c>
      <c r="Q249" s="207">
        <f ca="1">DATEDIF(C249,Summary!$A$1,"d")</f>
        <v>456</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x14ac:dyDescent="0.25">
      <c r="A250" s="229">
        <v>249</v>
      </c>
      <c r="B250" s="172" t="s">
        <v>9912</v>
      </c>
      <c r="C250" s="235">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2 bulan, 24 hari</v>
      </c>
      <c r="Q250" s="207">
        <f ca="1">DATEDIF(C250,Summary!$A$1,"d")</f>
        <v>451</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x14ac:dyDescent="0.25">
      <c r="A251" s="210">
        <v>250</v>
      </c>
      <c r="B251" s="172" t="s">
        <v>9913</v>
      </c>
      <c r="C251" s="235">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2 bulan, 24 hari</v>
      </c>
      <c r="Q251" s="207">
        <f ca="1">DATEDIF(C251,Summary!$A$1,"d")</f>
        <v>451</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x14ac:dyDescent="0.25">
      <c r="A252" s="229">
        <v>251</v>
      </c>
      <c r="B252" s="172" t="s">
        <v>9914</v>
      </c>
      <c r="C252" s="235">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2 bulan, 24 hari</v>
      </c>
      <c r="Q252" s="207">
        <f ca="1">DATEDIF(C252,Summary!$A$1,"d")</f>
        <v>451</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x14ac:dyDescent="0.25">
      <c r="A253" s="210">
        <v>252</v>
      </c>
      <c r="B253" s="172" t="s">
        <v>9915</v>
      </c>
      <c r="C253" s="235">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2 bulan, 24 hari</v>
      </c>
      <c r="Q253" s="207">
        <f ca="1">DATEDIF(C253,Summary!$A$1,"d")</f>
        <v>451</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x14ac:dyDescent="0.25">
      <c r="A254" s="229">
        <v>253</v>
      </c>
      <c r="B254" s="172" t="s">
        <v>9916</v>
      </c>
      <c r="C254" s="235">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2 bulan, 18 hari</v>
      </c>
      <c r="Q254" s="207">
        <f ca="1">DATEDIF(C254,Summary!$A$1,"d")</f>
        <v>445</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x14ac:dyDescent="0.25">
      <c r="A255" s="210">
        <v>254</v>
      </c>
      <c r="B255" s="172" t="s">
        <v>9917</v>
      </c>
      <c r="C255" s="235">
        <v>45859</v>
      </c>
      <c r="D255" s="168">
        <v>45854</v>
      </c>
      <c r="E255" s="167" t="s">
        <v>39</v>
      </c>
      <c r="F255" s="170" t="s">
        <v>9988</v>
      </c>
      <c r="G255" s="170" t="s">
        <v>9989</v>
      </c>
      <c r="H255" s="172" t="s">
        <v>5508</v>
      </c>
      <c r="I255" s="167" t="s">
        <v>5989</v>
      </c>
      <c r="J255" s="172" t="s">
        <v>6030</v>
      </c>
      <c r="K255" s="172"/>
      <c r="L255" s="241" t="s">
        <v>1305</v>
      </c>
      <c r="M255" s="241" t="s">
        <v>5814</v>
      </c>
      <c r="N255" s="177" t="s">
        <v>1175</v>
      </c>
      <c r="O255" s="177" t="s">
        <v>7484</v>
      </c>
      <c r="P255" s="170" t="str">
        <f ca="1">DATEDIF(C255,'Incoming 2023'!$O$2,"Y")&amp;" tahun, "&amp;DATEDIF(C255,'Incoming 2023'!$O$2,"YM")&amp;" bulan, "&amp;DATEDIF(C255,'Incoming 2023'!$O$2,"MD")&amp;" hari"</f>
        <v>1 tahun, 2 bulan, 18 hari</v>
      </c>
      <c r="Q255" s="207">
        <f ca="1">DATEDIF(C255,Summary!$A$1,"d")</f>
        <v>445</v>
      </c>
      <c r="R255" s="166" t="str" cm="1">
        <f t="array" aca="1" ref="R255" ca="1">_xlfn.IFS(Q255&lt;=S255,S255,Q255&lt;=S255*2,S255*2,Q255&lt;=S255*3,S255*3,Q255&gt;S255*3,"&gt;"&amp;S255*3)</f>
        <v>&gt;42</v>
      </c>
      <c r="S255" s="210" cm="1">
        <f t="array" ref="S255">_xlfn.IFS(M255="Level 1",7,M255="Level 2",14,M255="Level 3","30",M255="Info","Info",M255="Closed","Closed")</f>
        <v>14</v>
      </c>
      <c r="T255" s="177"/>
    </row>
    <row r="256" spans="1:20" ht="40.799999999999997" x14ac:dyDescent="0.25">
      <c r="A256" s="229">
        <v>255</v>
      </c>
      <c r="B256" s="172" t="s">
        <v>9918</v>
      </c>
      <c r="C256" s="235">
        <v>45859</v>
      </c>
      <c r="D256" s="168">
        <v>45854</v>
      </c>
      <c r="E256" s="167" t="s">
        <v>39</v>
      </c>
      <c r="F256" s="170" t="s">
        <v>9990</v>
      </c>
      <c r="G256" s="170" t="s">
        <v>9989</v>
      </c>
      <c r="H256" s="172" t="s">
        <v>5508</v>
      </c>
      <c r="I256" s="172" t="s">
        <v>5989</v>
      </c>
      <c r="J256" s="172" t="s">
        <v>6030</v>
      </c>
      <c r="K256" s="172"/>
      <c r="L256" s="270" t="s">
        <v>1184</v>
      </c>
      <c r="M256" s="270" t="s">
        <v>1184</v>
      </c>
      <c r="N256" s="177" t="s">
        <v>1175</v>
      </c>
      <c r="O256" s="177" t="s">
        <v>7484</v>
      </c>
      <c r="P256" s="170" t="str">
        <f ca="1">DATEDIF(C256,'Incoming 2023'!$O$2,"Y")&amp;" tahun, "&amp;DATEDIF(C256,'Incoming 2023'!$O$2,"YM")&amp;" bulan, "&amp;DATEDIF(C256,'Incoming 2023'!$O$2,"MD")&amp;" hari"</f>
        <v>1 tahun, 2 bulan, 18 hari</v>
      </c>
      <c r="Q256" s="207">
        <f ca="1">DATEDIF(C256,Summary!$A$1,"d")</f>
        <v>445</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x14ac:dyDescent="0.25">
      <c r="A257" s="210">
        <v>256</v>
      </c>
      <c r="B257" s="172" t="s">
        <v>9919</v>
      </c>
      <c r="C257" s="235">
        <v>45859</v>
      </c>
      <c r="D257" s="168">
        <v>45849</v>
      </c>
      <c r="E257" s="167" t="s">
        <v>39</v>
      </c>
      <c r="F257" s="170" t="s">
        <v>9991</v>
      </c>
      <c r="G257" s="170" t="s">
        <v>9992</v>
      </c>
      <c r="H257" s="172" t="s">
        <v>5508</v>
      </c>
      <c r="I257" s="172" t="s">
        <v>5989</v>
      </c>
      <c r="J257" s="172" t="s">
        <v>2881</v>
      </c>
      <c r="K257" s="172"/>
      <c r="L257" s="270" t="s">
        <v>1184</v>
      </c>
      <c r="M257" s="270" t="s">
        <v>1184</v>
      </c>
      <c r="N257" s="177" t="s">
        <v>1080</v>
      </c>
      <c r="O257" s="177" t="s">
        <v>8269</v>
      </c>
      <c r="P257" s="170" t="str">
        <f ca="1">DATEDIF(C257,'Incoming 2023'!$O$2,"Y")&amp;" tahun, "&amp;DATEDIF(C257,'Incoming 2023'!$O$2,"YM")&amp;" bulan, "&amp;DATEDIF(C257,'Incoming 2023'!$O$2,"MD")&amp;" hari"</f>
        <v>1 tahun, 2 bulan, 18 hari</v>
      </c>
      <c r="Q257" s="207">
        <f ca="1">DATEDIF(C257,Summary!$A$1,"d")</f>
        <v>445</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x14ac:dyDescent="0.25">
      <c r="A258" s="229">
        <v>257</v>
      </c>
      <c r="B258" s="172" t="s">
        <v>9920</v>
      </c>
      <c r="C258" s="235">
        <v>45859</v>
      </c>
      <c r="D258" s="168">
        <v>45856</v>
      </c>
      <c r="E258" s="167" t="s">
        <v>39</v>
      </c>
      <c r="F258" s="170" t="s">
        <v>9993</v>
      </c>
      <c r="G258" s="170" t="s">
        <v>9994</v>
      </c>
      <c r="H258" s="172" t="s">
        <v>5508</v>
      </c>
      <c r="I258" s="172" t="s">
        <v>5989</v>
      </c>
      <c r="J258" s="172" t="s">
        <v>7866</v>
      </c>
      <c r="K258" s="172"/>
      <c r="L258" s="270" t="s">
        <v>1184</v>
      </c>
      <c r="M258" s="270" t="s">
        <v>1184</v>
      </c>
      <c r="N258" s="177" t="s">
        <v>1070</v>
      </c>
      <c r="O258" s="177" t="s">
        <v>9788</v>
      </c>
      <c r="P258" s="170" t="str">
        <f ca="1">DATEDIF(C258,'Incoming 2023'!$O$2,"Y")&amp;" tahun, "&amp;DATEDIF(C258,'Incoming 2023'!$O$2,"YM")&amp;" bulan, "&amp;DATEDIF(C258,'Incoming 2023'!$O$2,"MD")&amp;" hari"</f>
        <v>1 tahun, 2 bulan, 18 hari</v>
      </c>
      <c r="Q258" s="207">
        <f ca="1">DATEDIF(C258,Summary!$A$1,"d")</f>
        <v>445</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x14ac:dyDescent="0.25">
      <c r="A259" s="210">
        <v>258</v>
      </c>
      <c r="B259" s="172" t="s">
        <v>9921</v>
      </c>
      <c r="C259" s="235">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2 bulan, 18 hari</v>
      </c>
      <c r="Q259" s="207">
        <f ca="1">DATEDIF(C259,Summary!$A$1,"d")</f>
        <v>445</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x14ac:dyDescent="0.25">
      <c r="A260" s="229">
        <v>259</v>
      </c>
      <c r="B260" s="172" t="s">
        <v>9922</v>
      </c>
      <c r="C260" s="235">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2 bulan, 18 hari</v>
      </c>
      <c r="Q260" s="207">
        <f ca="1">DATEDIF(C260,Summary!$A$1,"d")</f>
        <v>445</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x14ac:dyDescent="0.25">
      <c r="A261" s="210">
        <v>260</v>
      </c>
      <c r="B261" s="172" t="s">
        <v>9923</v>
      </c>
      <c r="C261" s="235">
        <v>45859</v>
      </c>
      <c r="D261" s="168">
        <v>45854</v>
      </c>
      <c r="E261" s="167" t="s">
        <v>39</v>
      </c>
      <c r="F261" s="170" t="s">
        <v>9924</v>
      </c>
      <c r="G261" s="170" t="s">
        <v>9989</v>
      </c>
      <c r="H261" s="172" t="s">
        <v>5508</v>
      </c>
      <c r="I261" s="167" t="s">
        <v>5989</v>
      </c>
      <c r="J261" s="172" t="s">
        <v>6030</v>
      </c>
      <c r="K261" s="172"/>
      <c r="L261" s="241" t="s">
        <v>1305</v>
      </c>
      <c r="M261" s="241" t="s">
        <v>5814</v>
      </c>
      <c r="N261" s="177" t="s">
        <v>1175</v>
      </c>
      <c r="O261" s="177" t="s">
        <v>7484</v>
      </c>
      <c r="P261" s="170" t="str">
        <f ca="1">DATEDIF(C261,'Incoming 2023'!$O$2,"Y")&amp;" tahun, "&amp;DATEDIF(C261,'Incoming 2023'!$O$2,"YM")&amp;" bulan, "&amp;DATEDIF(C261,'Incoming 2023'!$O$2,"MD")&amp;" hari"</f>
        <v>1 tahun, 2 bulan, 18 hari</v>
      </c>
      <c r="Q261" s="207">
        <f ca="1">DATEDIF(C261,Summary!$A$1,"d")</f>
        <v>445</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x14ac:dyDescent="0.25">
      <c r="A262" s="229">
        <v>261</v>
      </c>
      <c r="B262" s="172" t="s">
        <v>10239</v>
      </c>
      <c r="C262" s="235">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2 bulan, 16 hari</v>
      </c>
      <c r="Q262" s="207">
        <f ca="1">DATEDIF(C262,Summary!$A$1,"d")</f>
        <v>443</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x14ac:dyDescent="0.25">
      <c r="A263" s="210">
        <v>262</v>
      </c>
      <c r="B263" s="172" t="s">
        <v>9925</v>
      </c>
      <c r="C263" s="235">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2 bulan, 16 hari</v>
      </c>
      <c r="Q263" s="207">
        <f ca="1">DATEDIF(C263,Summary!$A$1,"d")</f>
        <v>443</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x14ac:dyDescent="0.25">
      <c r="A264" s="229">
        <v>263</v>
      </c>
      <c r="B264" s="172" t="s">
        <v>9926</v>
      </c>
      <c r="C264" s="235">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2 bulan, 11 hari</v>
      </c>
      <c r="Q264" s="207">
        <f ca="1">DATEDIF(C264,Summary!$A$1,"d")</f>
        <v>438</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x14ac:dyDescent="0.25">
      <c r="A265" s="210">
        <v>264</v>
      </c>
      <c r="B265" s="172" t="s">
        <v>9927</v>
      </c>
      <c r="C265" s="235">
        <v>45866</v>
      </c>
      <c r="D265" s="168">
        <v>45863</v>
      </c>
      <c r="E265" s="167" t="s">
        <v>39</v>
      </c>
      <c r="F265" s="170" t="s">
        <v>10004</v>
      </c>
      <c r="G265" s="170" t="s">
        <v>10005</v>
      </c>
      <c r="H265" s="172" t="s">
        <v>5508</v>
      </c>
      <c r="I265" s="167" t="s">
        <v>5508</v>
      </c>
      <c r="J265" s="172" t="s">
        <v>1167</v>
      </c>
      <c r="K265" s="172"/>
      <c r="L265" s="241" t="s">
        <v>1305</v>
      </c>
      <c r="M265" s="241" t="s">
        <v>5815</v>
      </c>
      <c r="N265" s="177" t="s">
        <v>1167</v>
      </c>
      <c r="O265" s="177" t="s">
        <v>2864</v>
      </c>
      <c r="P265" s="170" t="str">
        <f ca="1">DATEDIF(C265,'Incoming 2023'!$O$2,"Y")&amp;" tahun, "&amp;DATEDIF(C265,'Incoming 2023'!$O$2,"YM")&amp;" bulan, "&amp;DATEDIF(C265,'Incoming 2023'!$O$2,"MD")&amp;" hari"</f>
        <v>1 tahun, 2 bulan, 11 hari</v>
      </c>
      <c r="Q265" s="207">
        <f ca="1">DATEDIF(C265,Summary!$A$1,"d")</f>
        <v>438</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x14ac:dyDescent="0.25">
      <c r="A266" s="229">
        <v>265</v>
      </c>
      <c r="B266" s="172" t="s">
        <v>9928</v>
      </c>
      <c r="C266" s="235">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2 bulan, 10 hari</v>
      </c>
      <c r="Q266" s="207">
        <f ca="1">DATEDIF(C266,Summary!$A$1,"d")</f>
        <v>437</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x14ac:dyDescent="0.25">
      <c r="A267" s="210">
        <v>266</v>
      </c>
      <c r="B267" s="172" t="s">
        <v>9929</v>
      </c>
      <c r="C267" s="235">
        <v>45867</v>
      </c>
      <c r="D267" s="168">
        <v>45862</v>
      </c>
      <c r="E267" s="167" t="s">
        <v>39</v>
      </c>
      <c r="F267" s="170" t="s">
        <v>10007</v>
      </c>
      <c r="G267" s="170" t="s">
        <v>9989</v>
      </c>
      <c r="H267" s="172" t="s">
        <v>5508</v>
      </c>
      <c r="I267" s="167" t="s">
        <v>5989</v>
      </c>
      <c r="J267" s="172" t="s">
        <v>6030</v>
      </c>
      <c r="K267" s="172"/>
      <c r="L267" s="270" t="s">
        <v>1184</v>
      </c>
      <c r="M267" s="270" t="s">
        <v>1184</v>
      </c>
      <c r="N267" s="177" t="s">
        <v>1175</v>
      </c>
      <c r="O267" s="177" t="s">
        <v>7484</v>
      </c>
      <c r="P267" s="170" t="str">
        <f ca="1">DATEDIF(C267,'Incoming 2023'!$O$2,"Y")&amp;" tahun, "&amp;DATEDIF(C267,'Incoming 2023'!$O$2,"YM")&amp;" bulan, "&amp;DATEDIF(C267,'Incoming 2023'!$O$2,"MD")&amp;" hari"</f>
        <v>1 tahun, 2 bulan, 10 hari</v>
      </c>
      <c r="Q267" s="207">
        <f ca="1">DATEDIF(C267,Summary!$A$1,"d")</f>
        <v>437</v>
      </c>
      <c r="R267" s="166" t="str" cm="1">
        <f t="array" aca="1" ref="R267" ca="1">_xlfn.IFS(Q267&lt;=S267,S267,Q267&lt;=S267*2,S267*2,Q267&lt;=S267*3,S267*3,Q267&gt;S267*3,"&gt;"&amp;S267*3)</f>
        <v>Closed</v>
      </c>
      <c r="S267" s="166" t="str" cm="1">
        <f t="array" ref="S267">_xlfn.IFS(M267="Level 1",7,M267="Level 2",14,M267="Level 3","30",M267="Info","Info",M267="Closed","Closed")</f>
        <v>Closed</v>
      </c>
      <c r="T267" s="177"/>
    </row>
    <row r="268" spans="1:20" ht="40.799999999999997" x14ac:dyDescent="0.25">
      <c r="A268" s="229">
        <v>267</v>
      </c>
      <c r="B268" s="172" t="s">
        <v>9930</v>
      </c>
      <c r="C268" s="235">
        <v>45867</v>
      </c>
      <c r="D268" s="168">
        <v>45846</v>
      </c>
      <c r="E268" s="167" t="s">
        <v>39</v>
      </c>
      <c r="F268" s="170" t="s">
        <v>10008</v>
      </c>
      <c r="G268" s="170" t="s">
        <v>10009</v>
      </c>
      <c r="H268" s="172" t="s">
        <v>5508</v>
      </c>
      <c r="I268" s="172" t="s">
        <v>5508</v>
      </c>
      <c r="J268" s="172" t="s">
        <v>2882</v>
      </c>
      <c r="K268" s="172"/>
      <c r="L268" s="270" t="s">
        <v>1184</v>
      </c>
      <c r="M268" s="270" t="s">
        <v>1184</v>
      </c>
      <c r="N268" s="177" t="s">
        <v>1080</v>
      </c>
      <c r="O268" s="177" t="s">
        <v>8269</v>
      </c>
      <c r="P268" s="170" t="str">
        <f ca="1">DATEDIF(C268,'Incoming 2023'!$O$2,"Y")&amp;" tahun, "&amp;DATEDIF(C268,'Incoming 2023'!$O$2,"YM")&amp;" bulan, "&amp;DATEDIF(C268,'Incoming 2023'!$O$2,"MD")&amp;" hari"</f>
        <v>1 tahun, 2 bulan, 10 hari</v>
      </c>
      <c r="Q268" s="207">
        <f ca="1">DATEDIF(C268,Summary!$A$1,"d")</f>
        <v>437</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x14ac:dyDescent="0.25">
      <c r="A269" s="210">
        <v>268</v>
      </c>
      <c r="B269" s="172" t="s">
        <v>9931</v>
      </c>
      <c r="C269" s="235">
        <v>45867</v>
      </c>
      <c r="D269" s="168">
        <v>45859</v>
      </c>
      <c r="E269" s="167" t="s">
        <v>39</v>
      </c>
      <c r="F269" s="170" t="s">
        <v>10010</v>
      </c>
      <c r="G269" s="170" t="s">
        <v>10011</v>
      </c>
      <c r="H269" s="172" t="s">
        <v>5508</v>
      </c>
      <c r="I269" s="172" t="s">
        <v>3200</v>
      </c>
      <c r="J269" s="172" t="s">
        <v>6030</v>
      </c>
      <c r="K269" s="172"/>
      <c r="L269" s="270" t="s">
        <v>1184</v>
      </c>
      <c r="M269" s="270" t="s">
        <v>1184</v>
      </c>
      <c r="N269" s="177" t="s">
        <v>1175</v>
      </c>
      <c r="O269" s="177" t="s">
        <v>1176</v>
      </c>
      <c r="P269" s="170" t="str">
        <f ca="1">DATEDIF(C269,'Incoming 2023'!$O$2,"Y")&amp;" tahun, "&amp;DATEDIF(C269,'Incoming 2023'!$O$2,"YM")&amp;" bulan, "&amp;DATEDIF(C269,'Incoming 2023'!$O$2,"MD")&amp;" hari"</f>
        <v>1 tahun, 2 bulan, 10 hari</v>
      </c>
      <c r="Q269" s="207">
        <f ca="1">DATEDIF(C269,Summary!$A$1,"d")</f>
        <v>437</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x14ac:dyDescent="0.25">
      <c r="A270" s="229">
        <v>269</v>
      </c>
      <c r="B270" s="172" t="s">
        <v>9932</v>
      </c>
      <c r="C270" s="235">
        <v>45867</v>
      </c>
      <c r="D270" s="168">
        <v>45861</v>
      </c>
      <c r="E270" s="167" t="s">
        <v>39</v>
      </c>
      <c r="F270" s="170" t="s">
        <v>10012</v>
      </c>
      <c r="G270" s="170" t="s">
        <v>10013</v>
      </c>
      <c r="H270" s="172" t="s">
        <v>1079</v>
      </c>
      <c r="I270" s="172" t="s">
        <v>7876</v>
      </c>
      <c r="J270" s="172" t="s">
        <v>1088</v>
      </c>
      <c r="K270" s="172"/>
      <c r="L270" s="270" t="s">
        <v>1184</v>
      </c>
      <c r="M270" s="270" t="s">
        <v>1184</v>
      </c>
      <c r="N270" s="177" t="s">
        <v>1088</v>
      </c>
      <c r="O270" s="177" t="s">
        <v>1089</v>
      </c>
      <c r="P270" s="170" t="str">
        <f ca="1">DATEDIF(C270,'Incoming 2023'!$O$2,"Y")&amp;" tahun, "&amp;DATEDIF(C270,'Incoming 2023'!$O$2,"YM")&amp;" bulan, "&amp;DATEDIF(C270,'Incoming 2023'!$O$2,"MD")&amp;" hari"</f>
        <v>1 tahun, 2 bulan, 10 hari</v>
      </c>
      <c r="Q270" s="207">
        <f ca="1">DATEDIF(C270,Summary!$A$1,"d")</f>
        <v>437</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x14ac:dyDescent="0.25">
      <c r="A271" s="210">
        <v>270</v>
      </c>
      <c r="B271" s="172" t="s">
        <v>9933</v>
      </c>
      <c r="C271" s="235">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2 bulan, 10 hari</v>
      </c>
      <c r="Q271" s="207">
        <f ca="1">DATEDIF(C271,Summary!$A$1,"d")</f>
        <v>437</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x14ac:dyDescent="0.25">
      <c r="A272" s="229">
        <v>271</v>
      </c>
      <c r="B272" s="172" t="s">
        <v>9934</v>
      </c>
      <c r="C272" s="235">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2 bulan, 8 hari</v>
      </c>
      <c r="Q272" s="207">
        <f ca="1">DATEDIF(C272,Summary!$A$1,"d")</f>
        <v>435</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x14ac:dyDescent="0.25">
      <c r="A273" s="210">
        <v>272</v>
      </c>
      <c r="B273" s="172" t="s">
        <v>9935</v>
      </c>
      <c r="C273" s="235">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2 bulan, 8 hari</v>
      </c>
      <c r="Q273" s="207">
        <f ca="1">DATEDIF(C273,Summary!$A$1,"d")</f>
        <v>435</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x14ac:dyDescent="0.25">
      <c r="A274" s="229">
        <v>273</v>
      </c>
      <c r="B274" s="172" t="s">
        <v>9936</v>
      </c>
      <c r="C274" s="235">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2 bulan, 8 hari</v>
      </c>
      <c r="Q274" s="207">
        <f ca="1">DATEDIF(C274,Summary!$A$1,"d")</f>
        <v>435</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x14ac:dyDescent="0.25">
      <c r="A275" s="210">
        <v>274</v>
      </c>
      <c r="B275" s="172" t="s">
        <v>9937</v>
      </c>
      <c r="C275" s="235">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2 bulan, 8 hari</v>
      </c>
      <c r="Q275" s="207">
        <f ca="1">DATEDIF(C275,Summary!$A$1,"d")</f>
        <v>435</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x14ac:dyDescent="0.25">
      <c r="A276" s="229">
        <v>275</v>
      </c>
      <c r="B276" s="172" t="s">
        <v>9938</v>
      </c>
      <c r="C276" s="235">
        <v>45869</v>
      </c>
      <c r="D276" s="168">
        <v>45866</v>
      </c>
      <c r="E276" s="167" t="s">
        <v>39</v>
      </c>
      <c r="F276" s="170" t="s">
        <v>10021</v>
      </c>
      <c r="G276" s="170" t="s">
        <v>10022</v>
      </c>
      <c r="H276" s="172" t="s">
        <v>1079</v>
      </c>
      <c r="I276" s="172" t="s">
        <v>3196</v>
      </c>
      <c r="J276" s="172" t="s">
        <v>5841</v>
      </c>
      <c r="K276" s="172"/>
      <c r="L276" s="270" t="s">
        <v>1184</v>
      </c>
      <c r="M276" s="270" t="s">
        <v>1184</v>
      </c>
      <c r="N276" s="177" t="s">
        <v>1079</v>
      </c>
      <c r="O276" s="177" t="s">
        <v>2489</v>
      </c>
      <c r="P276" s="170" t="str">
        <f ca="1">DATEDIF(C276,'Incoming 2023'!$O$2,"Y")&amp;" tahun, "&amp;DATEDIF(C276,'Incoming 2023'!$O$2,"YM")&amp;" bulan, "&amp;DATEDIF(C276,'Incoming 2023'!$O$2,"MD")&amp;" hari"</f>
        <v>1 tahun, 2 bulan, 8 hari</v>
      </c>
      <c r="Q276" s="207">
        <f ca="1">DATEDIF(C276,Summary!$A$1,"d")</f>
        <v>435</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x14ac:dyDescent="0.25">
      <c r="A277" s="210">
        <v>276</v>
      </c>
      <c r="B277" s="172" t="s">
        <v>9939</v>
      </c>
      <c r="C277" s="235">
        <v>45869</v>
      </c>
      <c r="D277" s="168">
        <v>45867</v>
      </c>
      <c r="E277" s="167" t="s">
        <v>39</v>
      </c>
      <c r="F277" s="170" t="s">
        <v>10023</v>
      </c>
      <c r="G277" s="170" t="s">
        <v>10024</v>
      </c>
      <c r="H277" s="172" t="s">
        <v>5508</v>
      </c>
      <c r="I277" s="167" t="s">
        <v>5989</v>
      </c>
      <c r="J277" s="172" t="s">
        <v>3188</v>
      </c>
      <c r="K277" s="172"/>
      <c r="L277" s="241" t="s">
        <v>1305</v>
      </c>
      <c r="M277" s="241" t="s">
        <v>5814</v>
      </c>
      <c r="N277" s="177" t="s">
        <v>1170</v>
      </c>
      <c r="O277" s="177" t="s">
        <v>1171</v>
      </c>
      <c r="P277" s="170" t="str">
        <f ca="1">DATEDIF(C277,'Incoming 2023'!$O$2,"Y")&amp;" tahun, "&amp;DATEDIF(C277,'Incoming 2023'!$O$2,"YM")&amp;" bulan, "&amp;DATEDIF(C277,'Incoming 2023'!$O$2,"MD")&amp;" hari"</f>
        <v>1 tahun, 2 bulan, 8 hari</v>
      </c>
      <c r="Q277" s="207">
        <f ca="1">DATEDIF(C277,Summary!$A$1,"d")</f>
        <v>435</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x14ac:dyDescent="0.25">
      <c r="A278" s="229">
        <v>277</v>
      </c>
      <c r="B278" s="172" t="s">
        <v>9940</v>
      </c>
      <c r="C278" s="235">
        <v>45869</v>
      </c>
      <c r="D278" s="168">
        <v>45867</v>
      </c>
      <c r="E278" s="167" t="s">
        <v>39</v>
      </c>
      <c r="F278" s="170" t="s">
        <v>10025</v>
      </c>
      <c r="G278" s="170" t="s">
        <v>10026</v>
      </c>
      <c r="H278" s="172" t="s">
        <v>5508</v>
      </c>
      <c r="I278" s="172" t="s">
        <v>3200</v>
      </c>
      <c r="J278" s="172" t="s">
        <v>6005</v>
      </c>
      <c r="K278" s="172"/>
      <c r="L278" s="270" t="s">
        <v>1184</v>
      </c>
      <c r="M278" s="270" t="s">
        <v>1184</v>
      </c>
      <c r="N278" s="177" t="s">
        <v>1070</v>
      </c>
      <c r="O278" s="177" t="s">
        <v>3717</v>
      </c>
      <c r="P278" s="170" t="str">
        <f ca="1">DATEDIF(C278,'Incoming 2023'!$O$2,"Y")&amp;" tahun, "&amp;DATEDIF(C278,'Incoming 2023'!$O$2,"YM")&amp;" bulan, "&amp;DATEDIF(C278,'Incoming 2023'!$O$2,"MD")&amp;" hari"</f>
        <v>1 tahun, 2 bulan, 8 hari</v>
      </c>
      <c r="Q278" s="207">
        <f ca="1">DATEDIF(C278,Summary!$A$1,"d")</f>
        <v>435</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x14ac:dyDescent="0.25">
      <c r="A279" s="210">
        <v>278</v>
      </c>
      <c r="B279" s="172" t="s">
        <v>10374</v>
      </c>
      <c r="C279" s="235">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1 tahun, 2 bulan, 1 hari</v>
      </c>
      <c r="Q279" s="207">
        <f ca="1">DATEDIF(C279,Summary!$A$1,"d")</f>
        <v>427</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x14ac:dyDescent="0.25">
      <c r="A280" s="229">
        <v>279</v>
      </c>
      <c r="B280" s="172" t="s">
        <v>10375</v>
      </c>
      <c r="C280" s="235">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1 tahun, 2 bulan, 0 hari</v>
      </c>
      <c r="Q280" s="207">
        <f ca="1">DATEDIF(C280,Summary!$A$1,"d")</f>
        <v>426</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x14ac:dyDescent="0.25">
      <c r="A281" s="210">
        <v>280</v>
      </c>
      <c r="B281" s="172" t="s">
        <v>10376</v>
      </c>
      <c r="C281" s="235">
        <v>45880</v>
      </c>
      <c r="D281" s="168">
        <v>45866</v>
      </c>
      <c r="E281" s="167" t="s">
        <v>39</v>
      </c>
      <c r="F281" s="170" t="s">
        <v>10392</v>
      </c>
      <c r="G281" s="170" t="s">
        <v>10393</v>
      </c>
      <c r="H281" s="172" t="s">
        <v>5508</v>
      </c>
      <c r="I281" s="167" t="s">
        <v>5989</v>
      </c>
      <c r="J281" s="172" t="s">
        <v>3188</v>
      </c>
      <c r="K281" s="172"/>
      <c r="L281" s="241" t="s">
        <v>1305</v>
      </c>
      <c r="M281" s="241" t="s">
        <v>5814</v>
      </c>
      <c r="N281" s="166" t="s">
        <v>1170</v>
      </c>
      <c r="O281" s="177" t="s">
        <v>1171</v>
      </c>
      <c r="P281" s="170" t="str">
        <f ca="1">DATEDIF(C281,'Incoming 2023'!$O$2,"Y")&amp;" tahun, "&amp;DATEDIF(C281,'Incoming 2023'!$O$2,"YM")&amp;" bulan, "&amp;DATEDIF(C281,'Incoming 2023'!$O$2,"MD")&amp;" hari"</f>
        <v>1 tahun, 1 bulan, 28 hari</v>
      </c>
      <c r="Q281" s="207">
        <f ca="1">DATEDIF(C281,Summary!$A$1,"d")</f>
        <v>424</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x14ac:dyDescent="0.25">
      <c r="A282" s="229">
        <v>281</v>
      </c>
      <c r="B282" s="172" t="s">
        <v>10377</v>
      </c>
      <c r="C282" s="235">
        <v>45880</v>
      </c>
      <c r="D282" s="168">
        <v>45866</v>
      </c>
      <c r="E282" s="167" t="s">
        <v>39</v>
      </c>
      <c r="F282" s="170" t="s">
        <v>10394</v>
      </c>
      <c r="G282" s="170" t="s">
        <v>10395</v>
      </c>
      <c r="H282" s="172" t="s">
        <v>5508</v>
      </c>
      <c r="I282" s="167" t="s">
        <v>5989</v>
      </c>
      <c r="J282" s="172" t="s">
        <v>3188</v>
      </c>
      <c r="K282" s="172"/>
      <c r="L282" s="241" t="s">
        <v>1305</v>
      </c>
      <c r="M282" s="241" t="s">
        <v>5814</v>
      </c>
      <c r="N282" s="166" t="s">
        <v>1170</v>
      </c>
      <c r="O282" s="177" t="s">
        <v>1171</v>
      </c>
      <c r="P282" s="170" t="str">
        <f ca="1">DATEDIF(C282,'Incoming 2023'!$O$2,"Y")&amp;" tahun, "&amp;DATEDIF(C282,'Incoming 2023'!$O$2,"YM")&amp;" bulan, "&amp;DATEDIF(C282,'Incoming 2023'!$O$2,"MD")&amp;" hari"</f>
        <v>1 tahun, 1 bulan, 28 hari</v>
      </c>
      <c r="Q282" s="207">
        <f ca="1">DATEDIF(C282,Summary!$A$1,"d")</f>
        <v>424</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x14ac:dyDescent="0.25">
      <c r="A283" s="210">
        <v>282</v>
      </c>
      <c r="B283" s="172" t="s">
        <v>10378</v>
      </c>
      <c r="C283" s="235">
        <v>45880</v>
      </c>
      <c r="D283" s="168">
        <v>45866</v>
      </c>
      <c r="E283" s="167" t="s">
        <v>39</v>
      </c>
      <c r="F283" s="170" t="s">
        <v>10396</v>
      </c>
      <c r="G283" s="170" t="s">
        <v>10397</v>
      </c>
      <c r="H283" s="172" t="s">
        <v>5508</v>
      </c>
      <c r="I283" s="167" t="s">
        <v>5989</v>
      </c>
      <c r="J283" s="172" t="s">
        <v>6030</v>
      </c>
      <c r="K283" s="172"/>
      <c r="L283" s="270" t="s">
        <v>1184</v>
      </c>
      <c r="M283" s="270" t="s">
        <v>1184</v>
      </c>
      <c r="N283" s="166" t="s">
        <v>1175</v>
      </c>
      <c r="O283" s="177" t="s">
        <v>7484</v>
      </c>
      <c r="P283" s="170" t="str">
        <f ca="1">DATEDIF(C283,'Incoming 2023'!$O$2,"Y")&amp;" tahun, "&amp;DATEDIF(C283,'Incoming 2023'!$O$2,"YM")&amp;" bulan, "&amp;DATEDIF(C283,'Incoming 2023'!$O$2,"MD")&amp;" hari"</f>
        <v>1 tahun, 1 bulan, 28 hari</v>
      </c>
      <c r="Q283" s="207">
        <f ca="1">DATEDIF(C283,Summary!$A$1,"d")</f>
        <v>424</v>
      </c>
      <c r="R283" s="166" t="str" cm="1">
        <f t="array" aca="1" ref="R283" ca="1">_xlfn.IFS(Q283&lt;=S283,S283,Q283&lt;=S283*2,S283*2,Q283&lt;=S283*3,S283*3,Q283&gt;S283*3,"&gt;"&amp;S283*3)</f>
        <v>Closed</v>
      </c>
      <c r="S283" s="166" t="str" cm="1">
        <f t="array" ref="S283">_xlfn.IFS(M283="Level 1",7,M283="Level 2",14,M283="Level 3","30",M283="Info","Info",M283="Closed","Closed")</f>
        <v>Closed</v>
      </c>
      <c r="T283" s="177" t="s">
        <v>15492</v>
      </c>
    </row>
    <row r="284" spans="1:20" s="145" customFormat="1" ht="81.599999999999994" x14ac:dyDescent="0.25">
      <c r="A284" s="229">
        <v>283</v>
      </c>
      <c r="B284" s="172" t="s">
        <v>10360</v>
      </c>
      <c r="C284" s="235">
        <v>45880</v>
      </c>
      <c r="D284" s="168">
        <v>45867</v>
      </c>
      <c r="E284" s="167" t="s">
        <v>39</v>
      </c>
      <c r="F284" s="170" t="s">
        <v>10386</v>
      </c>
      <c r="G284" s="170" t="s">
        <v>10398</v>
      </c>
      <c r="H284" s="172" t="s">
        <v>5508</v>
      </c>
      <c r="I284" s="167" t="s">
        <v>5989</v>
      </c>
      <c r="J284" s="172" t="s">
        <v>6030</v>
      </c>
      <c r="K284" s="172"/>
      <c r="L284" s="241" t="s">
        <v>1305</v>
      </c>
      <c r="M284" s="241" t="s">
        <v>5813</v>
      </c>
      <c r="N284" s="166" t="s">
        <v>1175</v>
      </c>
      <c r="O284" s="177" t="s">
        <v>7484</v>
      </c>
      <c r="P284" s="170" t="str">
        <f ca="1">DATEDIF(C284,'Incoming 2023'!$O$2,"Y")&amp;" tahun, "&amp;DATEDIF(C284,'Incoming 2023'!$O$2,"YM")&amp;" bulan, "&amp;DATEDIF(C284,'Incoming 2023'!$O$2,"MD")&amp;" hari"</f>
        <v>1 tahun, 1 bulan, 28 hari</v>
      </c>
      <c r="Q284" s="207">
        <f ca="1">DATEDIF(C284,Summary!$A$1,"d")</f>
        <v>424</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x14ac:dyDescent="0.25">
      <c r="A285" s="210">
        <v>284</v>
      </c>
      <c r="B285" s="172" t="s">
        <v>10379</v>
      </c>
      <c r="C285" s="235">
        <v>45880</v>
      </c>
      <c r="D285" s="168">
        <v>45869</v>
      </c>
      <c r="E285" s="167" t="s">
        <v>39</v>
      </c>
      <c r="F285" s="170" t="s">
        <v>10385</v>
      </c>
      <c r="G285" s="170" t="s">
        <v>10399</v>
      </c>
      <c r="H285" s="172" t="s">
        <v>5508</v>
      </c>
      <c r="I285" s="172" t="s">
        <v>5989</v>
      </c>
      <c r="J285" s="172" t="s">
        <v>6953</v>
      </c>
      <c r="K285" s="172"/>
      <c r="L285" s="209" t="s">
        <v>1308</v>
      </c>
      <c r="M285" s="209" t="s">
        <v>1308</v>
      </c>
      <c r="N285" s="166" t="s">
        <v>1070</v>
      </c>
      <c r="O285" s="177" t="s">
        <v>9788</v>
      </c>
      <c r="P285" s="170" t="str">
        <f ca="1">DATEDIF(C285,'Incoming 2023'!$O$2,"Y")&amp;" tahun, "&amp;DATEDIF(C285,'Incoming 2023'!$O$2,"YM")&amp;" bulan, "&amp;DATEDIF(C285,'Incoming 2023'!$O$2,"MD")&amp;" hari"</f>
        <v>1 tahun, 1 bulan, 28 hari</v>
      </c>
      <c r="Q285" s="207">
        <f ca="1">DATEDIF(C285,Summary!$A$1,"d")</f>
        <v>424</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x14ac:dyDescent="0.25">
      <c r="A286" s="229">
        <v>285</v>
      </c>
      <c r="B286" s="172" t="s">
        <v>10380</v>
      </c>
      <c r="C286" s="235">
        <v>45880</v>
      </c>
      <c r="D286" s="168">
        <v>45866</v>
      </c>
      <c r="E286" s="167" t="s">
        <v>39</v>
      </c>
      <c r="F286" s="170" t="s">
        <v>10400</v>
      </c>
      <c r="G286" s="170" t="s">
        <v>10401</v>
      </c>
      <c r="H286" s="172" t="s">
        <v>5508</v>
      </c>
      <c r="I286" s="172" t="s">
        <v>5989</v>
      </c>
      <c r="J286" s="172" t="s">
        <v>7423</v>
      </c>
      <c r="K286" s="172"/>
      <c r="L286" s="270" t="s">
        <v>1184</v>
      </c>
      <c r="M286" s="270" t="s">
        <v>1184</v>
      </c>
      <c r="N286" s="166" t="s">
        <v>10300</v>
      </c>
      <c r="O286" s="177" t="s">
        <v>1071</v>
      </c>
      <c r="P286" s="170" t="str">
        <f ca="1">DATEDIF(C286,'Incoming 2023'!$O$2,"Y")&amp;" tahun, "&amp;DATEDIF(C286,'Incoming 2023'!$O$2,"YM")&amp;" bulan, "&amp;DATEDIF(C286,'Incoming 2023'!$O$2,"MD")&amp;" hari"</f>
        <v>1 tahun, 1 bulan, 28 hari</v>
      </c>
      <c r="Q286" s="207">
        <f ca="1">DATEDIF(C286,Summary!$A$1,"d")</f>
        <v>424</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x14ac:dyDescent="0.25">
      <c r="A287" s="210">
        <v>286</v>
      </c>
      <c r="B287" s="172" t="s">
        <v>10366</v>
      </c>
      <c r="C287" s="235">
        <v>45880</v>
      </c>
      <c r="D287" s="168">
        <v>45875</v>
      </c>
      <c r="E287" s="167" t="s">
        <v>39</v>
      </c>
      <c r="F287" s="170" t="s">
        <v>10402</v>
      </c>
      <c r="G287" s="170" t="s">
        <v>10403</v>
      </c>
      <c r="H287" s="172" t="s">
        <v>5508</v>
      </c>
      <c r="I287" s="167" t="s">
        <v>5989</v>
      </c>
      <c r="J287" s="172" t="s">
        <v>7866</v>
      </c>
      <c r="K287" s="172" t="s">
        <v>11628</v>
      </c>
      <c r="L287" s="241" t="s">
        <v>1305</v>
      </c>
      <c r="M287" s="241" t="s">
        <v>5815</v>
      </c>
      <c r="N287" s="166" t="s">
        <v>1070</v>
      </c>
      <c r="O287" s="177" t="s">
        <v>9788</v>
      </c>
      <c r="P287" s="170" t="str">
        <f ca="1">DATEDIF(C287,'Incoming 2023'!$O$2,"Y")&amp;" tahun, "&amp;DATEDIF(C287,'Incoming 2023'!$O$2,"YM")&amp;" bulan, "&amp;DATEDIF(C287,'Incoming 2023'!$O$2,"MD")&amp;" hari"</f>
        <v>1 tahun, 1 bulan, 28 hari</v>
      </c>
      <c r="Q287" s="207">
        <f ca="1">DATEDIF(C287,Summary!$A$1,"d")</f>
        <v>424</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x14ac:dyDescent="0.25">
      <c r="A288" s="229">
        <v>287</v>
      </c>
      <c r="B288" s="172" t="s">
        <v>10367</v>
      </c>
      <c r="C288" s="235">
        <v>45880</v>
      </c>
      <c r="D288" s="168">
        <v>45876</v>
      </c>
      <c r="E288" s="167" t="s">
        <v>39</v>
      </c>
      <c r="F288" s="170" t="s">
        <v>10404</v>
      </c>
      <c r="G288" s="170" t="s">
        <v>10405</v>
      </c>
      <c r="H288" s="172" t="s">
        <v>5508</v>
      </c>
      <c r="I288" s="172" t="s">
        <v>5989</v>
      </c>
      <c r="J288" s="172" t="s">
        <v>10406</v>
      </c>
      <c r="K288" s="172"/>
      <c r="L288" s="270" t="s">
        <v>1184</v>
      </c>
      <c r="M288" s="270" t="s">
        <v>1184</v>
      </c>
      <c r="N288" s="166" t="s">
        <v>1070</v>
      </c>
      <c r="O288" s="177" t="s">
        <v>10407</v>
      </c>
      <c r="P288" s="170" t="str">
        <f ca="1">DATEDIF(C288,'Incoming 2023'!$O$2,"Y")&amp;" tahun, "&amp;DATEDIF(C288,'Incoming 2023'!$O$2,"YM")&amp;" bulan, "&amp;DATEDIF(C288,'Incoming 2023'!$O$2,"MD")&amp;" hari"</f>
        <v>1 tahun, 1 bulan, 28 hari</v>
      </c>
      <c r="Q288" s="207">
        <f ca="1">DATEDIF(C288,Summary!$A$1,"d")</f>
        <v>424</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x14ac:dyDescent="0.25">
      <c r="A289" s="210">
        <v>288</v>
      </c>
      <c r="B289" s="172" t="s">
        <v>10368</v>
      </c>
      <c r="C289" s="235">
        <v>45880</v>
      </c>
      <c r="D289" s="168">
        <v>45873</v>
      </c>
      <c r="E289" s="167" t="s">
        <v>39</v>
      </c>
      <c r="F289" s="170" t="s">
        <v>10408</v>
      </c>
      <c r="G289" s="170" t="s">
        <v>10409</v>
      </c>
      <c r="H289" s="172" t="s">
        <v>5508</v>
      </c>
      <c r="I289" s="167" t="s">
        <v>3189</v>
      </c>
      <c r="J289" s="172" t="s">
        <v>6030</v>
      </c>
      <c r="K289" s="172"/>
      <c r="L289" s="241" t="s">
        <v>1305</v>
      </c>
      <c r="M289" s="241" t="s">
        <v>5814</v>
      </c>
      <c r="N289" s="166" t="s">
        <v>1070</v>
      </c>
      <c r="O289" s="177" t="s">
        <v>7530</v>
      </c>
      <c r="P289" s="170" t="str">
        <f ca="1">DATEDIF(C289,'Incoming 2023'!$O$2,"Y")&amp;" tahun, "&amp;DATEDIF(C289,'Incoming 2023'!$O$2,"YM")&amp;" bulan, "&amp;DATEDIF(C289,'Incoming 2023'!$O$2,"MD")&amp;" hari"</f>
        <v>1 tahun, 1 bulan, 28 hari</v>
      </c>
      <c r="Q289" s="207">
        <f ca="1">DATEDIF(C289,Summary!$A$1,"d")</f>
        <v>424</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x14ac:dyDescent="0.25">
      <c r="A290" s="229">
        <v>289</v>
      </c>
      <c r="B290" s="172" t="s">
        <v>10365</v>
      </c>
      <c r="C290" s="235">
        <v>45880</v>
      </c>
      <c r="D290" s="168">
        <v>45846</v>
      </c>
      <c r="E290" s="167" t="s">
        <v>39</v>
      </c>
      <c r="F290" s="170" t="s">
        <v>10410</v>
      </c>
      <c r="G290" s="170" t="s">
        <v>10411</v>
      </c>
      <c r="H290" s="172" t="s">
        <v>5508</v>
      </c>
      <c r="I290" s="172" t="s">
        <v>3200</v>
      </c>
      <c r="J290" s="172" t="s">
        <v>2882</v>
      </c>
      <c r="K290" s="172"/>
      <c r="L290" s="270" t="s">
        <v>1184</v>
      </c>
      <c r="M290" s="270" t="s">
        <v>1184</v>
      </c>
      <c r="N290" s="166" t="s">
        <v>1080</v>
      </c>
      <c r="O290" s="177" t="s">
        <v>8269</v>
      </c>
      <c r="P290" s="170" t="str">
        <f ca="1">DATEDIF(C290,'Incoming 2023'!$O$2,"Y")&amp;" tahun, "&amp;DATEDIF(C290,'Incoming 2023'!$O$2,"YM")&amp;" bulan, "&amp;DATEDIF(C290,'Incoming 2023'!$O$2,"MD")&amp;" hari"</f>
        <v>1 tahun, 1 bulan, 28 hari</v>
      </c>
      <c r="Q290" s="207">
        <f ca="1">DATEDIF(C290,Summary!$A$1,"d")</f>
        <v>424</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x14ac:dyDescent="0.25">
      <c r="A291" s="210">
        <v>290</v>
      </c>
      <c r="B291" s="172" t="s">
        <v>10364</v>
      </c>
      <c r="C291" s="235">
        <v>45880</v>
      </c>
      <c r="D291" s="168">
        <v>45875</v>
      </c>
      <c r="E291" s="167" t="s">
        <v>39</v>
      </c>
      <c r="F291" s="170" t="s">
        <v>10412</v>
      </c>
      <c r="G291" s="170" t="s">
        <v>10413</v>
      </c>
      <c r="H291" s="172" t="s">
        <v>5508</v>
      </c>
      <c r="I291" s="167" t="s">
        <v>3191</v>
      </c>
      <c r="J291" s="172" t="s">
        <v>5877</v>
      </c>
      <c r="K291" s="172"/>
      <c r="L291" s="241" t="s">
        <v>1305</v>
      </c>
      <c r="M291" s="241" t="s">
        <v>5814</v>
      </c>
      <c r="N291" s="166" t="s">
        <v>1070</v>
      </c>
      <c r="O291" s="177" t="s">
        <v>10357</v>
      </c>
      <c r="P291" s="170" t="str">
        <f ca="1">DATEDIF(C291,'Incoming 2023'!$O$2,"Y")&amp;" tahun, "&amp;DATEDIF(C291,'Incoming 2023'!$O$2,"YM")&amp;" bulan, "&amp;DATEDIF(C291,'Incoming 2023'!$O$2,"MD")&amp;" hari"</f>
        <v>1 tahun, 1 bulan, 28 hari</v>
      </c>
      <c r="Q291" s="207">
        <f ca="1">DATEDIF(C291,Summary!$A$1,"d")</f>
        <v>424</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x14ac:dyDescent="0.25">
      <c r="A292" s="229">
        <v>291</v>
      </c>
      <c r="B292" s="172" t="s">
        <v>10363</v>
      </c>
      <c r="C292" s="235">
        <v>45880</v>
      </c>
      <c r="D292" s="168">
        <v>45874</v>
      </c>
      <c r="E292" s="167" t="s">
        <v>39</v>
      </c>
      <c r="F292" s="170" t="s">
        <v>10414</v>
      </c>
      <c r="G292" s="170" t="s">
        <v>10415</v>
      </c>
      <c r="H292" s="172" t="s">
        <v>5508</v>
      </c>
      <c r="I292" s="167" t="s">
        <v>5989</v>
      </c>
      <c r="J292" s="172" t="s">
        <v>6030</v>
      </c>
      <c r="K292" s="172"/>
      <c r="L292" s="270" t="s">
        <v>1184</v>
      </c>
      <c r="M292" s="270" t="s">
        <v>1184</v>
      </c>
      <c r="N292" s="166" t="s">
        <v>1175</v>
      </c>
      <c r="O292" s="177" t="s">
        <v>7484</v>
      </c>
      <c r="P292" s="170" t="str">
        <f ca="1">DATEDIF(C292,'Incoming 2023'!$O$2,"Y")&amp;" tahun, "&amp;DATEDIF(C292,'Incoming 2023'!$O$2,"YM")&amp;" bulan, "&amp;DATEDIF(C292,'Incoming 2023'!$O$2,"MD")&amp;" hari"</f>
        <v>1 tahun, 1 bulan, 28 hari</v>
      </c>
      <c r="Q292" s="207">
        <f ca="1">DATEDIF(C292,Summary!$A$1,"d")</f>
        <v>424</v>
      </c>
      <c r="R292" s="166" t="str" cm="1">
        <f t="array" aca="1" ref="R292" ca="1">_xlfn.IFS(Q292&lt;=S292,S292,Q292&lt;=S292*2,S292*2,Q292&lt;=S292*3,S292*3,Q292&gt;S292*3,"&gt;"&amp;S292*3)</f>
        <v>Closed</v>
      </c>
      <c r="S292" s="166" t="str" cm="1">
        <f t="array" ref="S292">_xlfn.IFS(M292="Level 1",7,M292="Level 2",14,M292="Level 3","30",M292="Info","Info",M292="Closed","Closed")</f>
        <v>Closed</v>
      </c>
      <c r="T292" s="170" t="s">
        <v>16097</v>
      </c>
    </row>
    <row r="293" spans="1:20" s="145" customFormat="1" ht="81.599999999999994" x14ac:dyDescent="0.25">
      <c r="A293" s="210">
        <v>292</v>
      </c>
      <c r="B293" s="172" t="s">
        <v>10372</v>
      </c>
      <c r="C293" s="235">
        <v>45882</v>
      </c>
      <c r="D293" s="168">
        <v>45880</v>
      </c>
      <c r="E293" s="167" t="s">
        <v>39</v>
      </c>
      <c r="F293" s="170" t="s">
        <v>10416</v>
      </c>
      <c r="G293" s="170" t="s">
        <v>10417</v>
      </c>
      <c r="H293" s="172" t="s">
        <v>1079</v>
      </c>
      <c r="I293" s="172" t="s">
        <v>6606</v>
      </c>
      <c r="J293" s="172" t="s">
        <v>5841</v>
      </c>
      <c r="K293" s="172"/>
      <c r="L293" s="270" t="s">
        <v>1184</v>
      </c>
      <c r="M293" s="270" t="s">
        <v>1184</v>
      </c>
      <c r="N293" s="166" t="s">
        <v>1079</v>
      </c>
      <c r="O293" s="177" t="s">
        <v>2488</v>
      </c>
      <c r="P293" s="170" t="str">
        <f ca="1">DATEDIF(C293,'Incoming 2023'!$O$2,"Y")&amp;" tahun, "&amp;DATEDIF(C293,'Incoming 2023'!$O$2,"YM")&amp;" bulan, "&amp;DATEDIF(C293,'Incoming 2023'!$O$2,"MD")&amp;" hari"</f>
        <v>1 tahun, 1 bulan, 26 hari</v>
      </c>
      <c r="Q293" s="207">
        <f ca="1">DATEDIF(C293,Summary!$A$1,"d")</f>
        <v>422</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x14ac:dyDescent="0.25">
      <c r="A294" s="229">
        <v>293</v>
      </c>
      <c r="B294" s="172" t="s">
        <v>10373</v>
      </c>
      <c r="C294" s="235">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1 tahun, 1 bulan, 26 hari</v>
      </c>
      <c r="Q294" s="207">
        <f ca="1">DATEDIF(C294,Summary!$A$1,"d")</f>
        <v>422</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x14ac:dyDescent="0.25">
      <c r="A295" s="210">
        <v>294</v>
      </c>
      <c r="B295" s="172" t="s">
        <v>10371</v>
      </c>
      <c r="C295" s="235">
        <v>45882</v>
      </c>
      <c r="D295" s="168">
        <v>45876</v>
      </c>
      <c r="E295" s="167" t="s">
        <v>39</v>
      </c>
      <c r="F295" s="170" t="s">
        <v>10387</v>
      </c>
      <c r="G295" s="170" t="s">
        <v>10419</v>
      </c>
      <c r="H295" s="172" t="s">
        <v>5508</v>
      </c>
      <c r="I295" s="172" t="s">
        <v>5508</v>
      </c>
      <c r="J295" s="172" t="s">
        <v>2881</v>
      </c>
      <c r="K295" s="172"/>
      <c r="L295" s="270" t="s">
        <v>1184</v>
      </c>
      <c r="M295" s="270" t="s">
        <v>1184</v>
      </c>
      <c r="N295" s="166" t="s">
        <v>1080</v>
      </c>
      <c r="O295" s="177" t="s">
        <v>8269</v>
      </c>
      <c r="P295" s="170" t="str">
        <f ca="1">DATEDIF(C295,'Incoming 2023'!$O$2,"Y")&amp;" tahun, "&amp;DATEDIF(C295,'Incoming 2023'!$O$2,"YM")&amp;" bulan, "&amp;DATEDIF(C295,'Incoming 2023'!$O$2,"MD")&amp;" hari"</f>
        <v>1 tahun, 1 bulan, 26 hari</v>
      </c>
      <c r="Q295" s="207">
        <f ca="1">DATEDIF(C295,Summary!$A$1,"d")</f>
        <v>422</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x14ac:dyDescent="0.25">
      <c r="A296" s="229">
        <v>295</v>
      </c>
      <c r="B296" s="172" t="s">
        <v>10361</v>
      </c>
      <c r="C296" s="235">
        <v>45882</v>
      </c>
      <c r="D296" s="168">
        <v>45869</v>
      </c>
      <c r="E296" s="167" t="s">
        <v>39</v>
      </c>
      <c r="F296" s="170" t="s">
        <v>10420</v>
      </c>
      <c r="G296" s="170" t="s">
        <v>10421</v>
      </c>
      <c r="H296" s="172" t="s">
        <v>5508</v>
      </c>
      <c r="I296" s="167" t="s">
        <v>5990</v>
      </c>
      <c r="J296" s="172" t="s">
        <v>6953</v>
      </c>
      <c r="K296" s="172"/>
      <c r="L296" s="241" t="s">
        <v>1305</v>
      </c>
      <c r="M296" s="241" t="s">
        <v>5814</v>
      </c>
      <c r="N296" s="166" t="s">
        <v>1070</v>
      </c>
      <c r="O296" s="177" t="s">
        <v>5481</v>
      </c>
      <c r="P296" s="170" t="str">
        <f ca="1">DATEDIF(C296,'Incoming 2023'!$O$2,"Y")&amp;" tahun, "&amp;DATEDIF(C296,'Incoming 2023'!$O$2,"YM")&amp;" bulan, "&amp;DATEDIF(C296,'Incoming 2023'!$O$2,"MD")&amp;" hari"</f>
        <v>1 tahun, 1 bulan, 26 hari</v>
      </c>
      <c r="Q296" s="207">
        <f ca="1">DATEDIF(C296,Summary!$A$1,"d")</f>
        <v>422</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x14ac:dyDescent="0.25">
      <c r="A297" s="210">
        <v>296</v>
      </c>
      <c r="B297" s="172" t="s">
        <v>10369</v>
      </c>
      <c r="C297" s="235">
        <v>45882</v>
      </c>
      <c r="D297" s="168">
        <v>45877</v>
      </c>
      <c r="E297" s="167" t="s">
        <v>39</v>
      </c>
      <c r="F297" s="170" t="s">
        <v>10422</v>
      </c>
      <c r="G297" s="170" t="s">
        <v>10423</v>
      </c>
      <c r="H297" s="172" t="s">
        <v>5508</v>
      </c>
      <c r="I297" s="172" t="s">
        <v>5508</v>
      </c>
      <c r="J297" s="172" t="s">
        <v>7423</v>
      </c>
      <c r="K297" s="172"/>
      <c r="L297" s="270" t="s">
        <v>1184</v>
      </c>
      <c r="M297" s="270" t="s">
        <v>1184</v>
      </c>
      <c r="N297" s="166" t="s">
        <v>1080</v>
      </c>
      <c r="O297" s="177" t="s">
        <v>8269</v>
      </c>
      <c r="P297" s="170" t="str">
        <f ca="1">DATEDIF(C297,'Incoming 2023'!$O$2,"Y")&amp;" tahun, "&amp;DATEDIF(C297,'Incoming 2023'!$O$2,"YM")&amp;" bulan, "&amp;DATEDIF(C297,'Incoming 2023'!$O$2,"MD")&amp;" hari"</f>
        <v>1 tahun, 1 bulan, 26 hari</v>
      </c>
      <c r="Q297" s="207">
        <f ca="1">DATEDIF(C297,Summary!$A$1,"d")</f>
        <v>422</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x14ac:dyDescent="0.25">
      <c r="A298" s="229">
        <v>297</v>
      </c>
      <c r="B298" s="172" t="s">
        <v>10362</v>
      </c>
      <c r="C298" s="235">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1 tahun, 1 bulan, 26 hari</v>
      </c>
      <c r="Q298" s="207">
        <f ca="1">DATEDIF(C298,Summary!$A$1,"d")</f>
        <v>422</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x14ac:dyDescent="0.25">
      <c r="A299" s="210">
        <v>298</v>
      </c>
      <c r="B299" s="172" t="s">
        <v>10370</v>
      </c>
      <c r="C299" s="235">
        <v>45882</v>
      </c>
      <c r="D299" s="168">
        <v>45877</v>
      </c>
      <c r="E299" s="167" t="s">
        <v>39</v>
      </c>
      <c r="F299" s="170" t="s">
        <v>10425</v>
      </c>
      <c r="G299" s="170" t="s">
        <v>10426</v>
      </c>
      <c r="H299" s="172" t="s">
        <v>5985</v>
      </c>
      <c r="I299" s="167" t="s">
        <v>5985</v>
      </c>
      <c r="J299" s="172" t="s">
        <v>1072</v>
      </c>
      <c r="K299" s="172"/>
      <c r="L299" s="241" t="s">
        <v>1305</v>
      </c>
      <c r="M299" s="241" t="s">
        <v>5814</v>
      </c>
      <c r="N299" s="166" t="s">
        <v>1072</v>
      </c>
      <c r="O299" s="177" t="s">
        <v>1191</v>
      </c>
      <c r="P299" s="170" t="str">
        <f ca="1">DATEDIF(C299,'Incoming 2023'!$O$2,"Y")&amp;" tahun, "&amp;DATEDIF(C299,'Incoming 2023'!$O$2,"YM")&amp;" bulan, "&amp;DATEDIF(C299,'Incoming 2023'!$O$2,"MD")&amp;" hari"</f>
        <v>1 tahun, 1 bulan, 26 hari</v>
      </c>
      <c r="Q299" s="207">
        <f ca="1">DATEDIF(C299,Summary!$A$1,"d")</f>
        <v>422</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x14ac:dyDescent="0.25">
      <c r="A300" s="229">
        <v>299</v>
      </c>
      <c r="B300" s="172" t="s">
        <v>10381</v>
      </c>
      <c r="C300" s="235">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1 tahun, 1 bulan, 25 hari</v>
      </c>
      <c r="Q300" s="207">
        <f ca="1">DATEDIF(C300,Summary!$A$1,"d")</f>
        <v>421</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x14ac:dyDescent="0.25">
      <c r="A301" s="210">
        <v>300</v>
      </c>
      <c r="B301" s="172" t="s">
        <v>10382</v>
      </c>
      <c r="C301" s="235">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1 tahun, 1 bulan, 25 hari</v>
      </c>
      <c r="Q301" s="207">
        <f ca="1">DATEDIF(C301,Summary!$A$1,"d")</f>
        <v>421</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x14ac:dyDescent="0.25">
      <c r="A302" s="229">
        <v>301</v>
      </c>
      <c r="B302" s="172" t="s">
        <v>10383</v>
      </c>
      <c r="C302" s="235">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1 tahun, 1 bulan, 25 hari</v>
      </c>
      <c r="Q302" s="207">
        <f ca="1">DATEDIF(C302,Summary!$A$1,"d")</f>
        <v>421</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x14ac:dyDescent="0.25">
      <c r="A303" s="210">
        <v>302</v>
      </c>
      <c r="B303" s="172" t="s">
        <v>10384</v>
      </c>
      <c r="C303" s="235">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1 tahun, 1 bulan, 24 hari</v>
      </c>
      <c r="Q303" s="207">
        <f ca="1">DATEDIF(C303,Summary!$A$1,"d")</f>
        <v>420</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x14ac:dyDescent="0.7">
      <c r="A304" s="210">
        <v>303</v>
      </c>
      <c r="B304" s="177" t="s">
        <v>10446</v>
      </c>
      <c r="C304" s="235">
        <v>45884</v>
      </c>
      <c r="D304" s="168">
        <v>45874</v>
      </c>
      <c r="E304" s="167" t="s">
        <v>39</v>
      </c>
      <c r="F304" s="178" t="s">
        <v>10447</v>
      </c>
      <c r="G304" s="178" t="s">
        <v>10448</v>
      </c>
      <c r="H304" s="172" t="s">
        <v>5508</v>
      </c>
      <c r="I304" s="172" t="s">
        <v>5508</v>
      </c>
      <c r="J304" s="172" t="s">
        <v>8792</v>
      </c>
      <c r="K304" s="174"/>
      <c r="L304" s="270" t="s">
        <v>1184</v>
      </c>
      <c r="M304" s="270" t="s">
        <v>1184</v>
      </c>
      <c r="N304" s="166" t="s">
        <v>5508</v>
      </c>
      <c r="O304" s="177" t="s">
        <v>3213</v>
      </c>
      <c r="P304" s="170" t="str">
        <f ca="1">DATEDIF(C304,'Incoming 2023'!$O$2,"Y")&amp;" tahun, "&amp;DATEDIF(C304,'Incoming 2023'!$O$2,"YM")&amp;" bulan, "&amp;DATEDIF(C304,'Incoming 2023'!$O$2,"MD")&amp;" hari"</f>
        <v>1 tahun, 1 bulan, 24 hari</v>
      </c>
      <c r="Q304" s="207">
        <f ca="1">DATEDIF(C304,Summary!$A$1,"d")</f>
        <v>420</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x14ac:dyDescent="0.7">
      <c r="A305" s="210">
        <v>304</v>
      </c>
      <c r="B305" s="172" t="s">
        <v>10450</v>
      </c>
      <c r="C305" s="235">
        <v>45890</v>
      </c>
      <c r="D305" s="168">
        <v>45874</v>
      </c>
      <c r="E305" s="167" t="s">
        <v>39</v>
      </c>
      <c r="F305" s="178" t="s">
        <v>10453</v>
      </c>
      <c r="G305" s="171" t="s">
        <v>10454</v>
      </c>
      <c r="H305" s="172" t="s">
        <v>5508</v>
      </c>
      <c r="I305" s="172" t="s">
        <v>5508</v>
      </c>
      <c r="J305" s="172" t="s">
        <v>1088</v>
      </c>
      <c r="K305" s="174"/>
      <c r="L305" s="270" t="s">
        <v>1184</v>
      </c>
      <c r="M305" s="270" t="s">
        <v>1184</v>
      </c>
      <c r="N305" s="166" t="s">
        <v>1088</v>
      </c>
      <c r="O305" s="176" t="s">
        <v>1089</v>
      </c>
      <c r="P305" s="170" t="str">
        <f ca="1">DATEDIF(C305,'Incoming 2023'!$O$2,"Y")&amp;" tahun, "&amp;DATEDIF(C305,'Incoming 2023'!$O$2,"YM")&amp;" bulan, "&amp;DATEDIF(C305,'Incoming 2023'!$O$2,"MD")&amp;" hari"</f>
        <v>1 tahun, 1 bulan, 18 hari</v>
      </c>
      <c r="Q305" s="207">
        <f ca="1">DATEDIF(C305,Summary!$A$1,"d")</f>
        <v>414</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x14ac:dyDescent="0.7">
      <c r="A306" s="210">
        <v>305</v>
      </c>
      <c r="B306" s="172" t="s">
        <v>10451</v>
      </c>
      <c r="C306" s="235">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1 tahun, 1 bulan, 17 hari</v>
      </c>
      <c r="Q306" s="207">
        <f ca="1">DATEDIF(C306,Summary!$A$1,"d")</f>
        <v>413</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x14ac:dyDescent="0.25">
      <c r="A307" s="210">
        <v>306</v>
      </c>
      <c r="B307" s="172" t="s">
        <v>10452</v>
      </c>
      <c r="C307" s="235">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1 tahun, 1 bulan, 16 hari</v>
      </c>
      <c r="Q307" s="207">
        <f ca="1">DATEDIF(C307,Summary!$A$1,"d")</f>
        <v>412</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x14ac:dyDescent="0.25">
      <c r="A308" s="210">
        <v>307</v>
      </c>
      <c r="B308" s="172" t="s">
        <v>10519</v>
      </c>
      <c r="C308" s="235">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1 tahun, 1 bulan, 12 hari</v>
      </c>
      <c r="Q308" s="207">
        <f ca="1">DATEDIF(C308,Summary!$A$1,"d")</f>
        <v>408</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x14ac:dyDescent="0.25">
      <c r="A309" s="210">
        <v>308</v>
      </c>
      <c r="B309" s="172" t="s">
        <v>10531</v>
      </c>
      <c r="C309" s="235">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1 tahun, 1 bulan, 12 hari</v>
      </c>
      <c r="Q309" s="207">
        <f ca="1">DATEDIF(C309,Summary!$A$1,"d")</f>
        <v>408</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x14ac:dyDescent="0.25">
      <c r="A310" s="210">
        <v>309</v>
      </c>
      <c r="B310" s="172" t="s">
        <v>10532</v>
      </c>
      <c r="C310" s="235">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1 tahun, 1 bulan, 11 hari</v>
      </c>
      <c r="Q310" s="207">
        <f ca="1">DATEDIF(C310,Summary!$A$1,"d")</f>
        <v>407</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x14ac:dyDescent="0.25">
      <c r="A311" s="210">
        <v>310</v>
      </c>
      <c r="B311" s="172" t="s">
        <v>10533</v>
      </c>
      <c r="C311" s="235">
        <v>45902</v>
      </c>
      <c r="D311" s="168">
        <v>45901</v>
      </c>
      <c r="E311" s="167" t="s">
        <v>10388</v>
      </c>
      <c r="F311" s="170" t="s">
        <v>10542</v>
      </c>
      <c r="G311" s="170" t="s">
        <v>10543</v>
      </c>
      <c r="H311" s="172" t="s">
        <v>5508</v>
      </c>
      <c r="I311" s="167" t="s">
        <v>5989</v>
      </c>
      <c r="J311" s="172" t="s">
        <v>7866</v>
      </c>
      <c r="K311" s="215">
        <f>C311+14</f>
        <v>45916</v>
      </c>
      <c r="L311" s="241" t="s">
        <v>1305</v>
      </c>
      <c r="M311" s="241" t="s">
        <v>5814</v>
      </c>
      <c r="N311" s="166" t="s">
        <v>10720</v>
      </c>
      <c r="O311" s="177" t="s">
        <v>9788</v>
      </c>
      <c r="P311" s="170" t="str">
        <f ca="1">DATEDIF(C311,'Incoming 2023'!$O$2,"Y")&amp;" tahun, "&amp;DATEDIF(C311,'Incoming 2023'!$O$2,"YM")&amp;" bulan, "&amp;DATEDIF(C311,'Incoming 2023'!$O$2,"MD")&amp;" hari"</f>
        <v>1 tahun, 1 bulan, 7 hari</v>
      </c>
      <c r="Q311" s="207">
        <f ca="1">DATEDIF(C311,Summary!$A$1,"d")</f>
        <v>402</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x14ac:dyDescent="0.25">
      <c r="A312" s="210">
        <v>311</v>
      </c>
      <c r="B312" s="172" t="s">
        <v>10375</v>
      </c>
      <c r="C312" s="235">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1 tahun, 1 bulan, 7 hari</v>
      </c>
      <c r="Q312" s="207">
        <f ca="1">DATEDIF(C312,Summary!$A$1,"d")</f>
        <v>402</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x14ac:dyDescent="0.25">
      <c r="A313" s="210">
        <v>312</v>
      </c>
      <c r="B313" s="172" t="s">
        <v>10381</v>
      </c>
      <c r="C313" s="235">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1 tahun, 1 bulan, 7 hari</v>
      </c>
      <c r="Q313" s="207">
        <f ca="1">DATEDIF(C313,Summary!$A$1,"d")</f>
        <v>402</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x14ac:dyDescent="0.25">
      <c r="A314" s="210">
        <v>313</v>
      </c>
      <c r="B314" s="172" t="s">
        <v>10528</v>
      </c>
      <c r="C314" s="235">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1 tahun, 1 bulan, 7 hari</v>
      </c>
      <c r="Q314" s="207">
        <f ca="1">DATEDIF(C314,Summary!$A$1,"d")</f>
        <v>402</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x14ac:dyDescent="0.25">
      <c r="A315" s="210">
        <v>314</v>
      </c>
      <c r="B315" s="172" t="s">
        <v>10383</v>
      </c>
      <c r="C315" s="235">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1 tahun, 1 bulan, 7 hari</v>
      </c>
      <c r="Q315" s="207">
        <f ca="1">DATEDIF(C315,Summary!$A$1,"d")</f>
        <v>402</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x14ac:dyDescent="0.25">
      <c r="A316" s="210">
        <v>315</v>
      </c>
      <c r="B316" s="172" t="s">
        <v>10534</v>
      </c>
      <c r="C316" s="235">
        <v>45903</v>
      </c>
      <c r="D316" s="168">
        <v>45894</v>
      </c>
      <c r="E316" s="167" t="s">
        <v>10388</v>
      </c>
      <c r="F316" s="170" t="s">
        <v>10549</v>
      </c>
      <c r="G316" s="170" t="s">
        <v>10550</v>
      </c>
      <c r="H316" s="172" t="s">
        <v>5508</v>
      </c>
      <c r="I316" s="172" t="s">
        <v>3200</v>
      </c>
      <c r="J316" s="172" t="s">
        <v>7717</v>
      </c>
      <c r="K316" s="215">
        <f t="shared" ref="K316:K318" si="0">C316+14</f>
        <v>45917</v>
      </c>
      <c r="L316" s="270" t="s">
        <v>1184</v>
      </c>
      <c r="M316" s="270" t="s">
        <v>1184</v>
      </c>
      <c r="N316" s="166" t="s">
        <v>10661</v>
      </c>
      <c r="O316" s="177" t="s">
        <v>10891</v>
      </c>
      <c r="P316" s="170" t="str">
        <f ca="1">DATEDIF(C316,'Incoming 2023'!$O$2,"Y")&amp;" tahun, "&amp;DATEDIF(C316,'Incoming 2023'!$O$2,"YM")&amp;" bulan, "&amp;DATEDIF(C316,'Incoming 2023'!$O$2,"MD")&amp;" hari"</f>
        <v>1 tahun, 1 bulan, 6 hari</v>
      </c>
      <c r="Q316" s="207">
        <f ca="1">DATEDIF(C316,Summary!$A$1,"d")</f>
        <v>401</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x14ac:dyDescent="0.25">
      <c r="A317" s="210">
        <v>316</v>
      </c>
      <c r="B317" s="172" t="s">
        <v>10529</v>
      </c>
      <c r="C317" s="235">
        <v>45903</v>
      </c>
      <c r="D317" s="168">
        <v>45894</v>
      </c>
      <c r="E317" s="167" t="s">
        <v>39</v>
      </c>
      <c r="F317" s="170" t="s">
        <v>10551</v>
      </c>
      <c r="G317" s="170" t="s">
        <v>10552</v>
      </c>
      <c r="H317" s="172" t="s">
        <v>5508</v>
      </c>
      <c r="I317" s="167" t="s">
        <v>5989</v>
      </c>
      <c r="J317" s="172" t="s">
        <v>3188</v>
      </c>
      <c r="K317" s="215">
        <f t="shared" si="0"/>
        <v>45917</v>
      </c>
      <c r="L317" s="241" t="s">
        <v>1305</v>
      </c>
      <c r="M317" s="241" t="s">
        <v>5814</v>
      </c>
      <c r="N317" s="166" t="s">
        <v>10553</v>
      </c>
      <c r="O317" s="177" t="s">
        <v>1171</v>
      </c>
      <c r="P317" s="170" t="str">
        <f ca="1">DATEDIF(C317,'Incoming 2023'!$O$2,"Y")&amp;" tahun, "&amp;DATEDIF(C317,'Incoming 2023'!$O$2,"YM")&amp;" bulan, "&amp;DATEDIF(C317,'Incoming 2023'!$O$2,"MD")&amp;" hari"</f>
        <v>1 tahun, 1 bulan, 6 hari</v>
      </c>
      <c r="Q317" s="207">
        <f ca="1">DATEDIF(C317,Summary!$A$1,"d")</f>
        <v>401</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x14ac:dyDescent="0.25">
      <c r="A318" s="210">
        <v>317</v>
      </c>
      <c r="B318" s="172" t="s">
        <v>10517</v>
      </c>
      <c r="C318" s="235">
        <v>45904</v>
      </c>
      <c r="D318" s="168">
        <v>45901</v>
      </c>
      <c r="E318" s="167" t="s">
        <v>39</v>
      </c>
      <c r="F318" s="170" t="s">
        <v>10554</v>
      </c>
      <c r="G318" s="170" t="s">
        <v>10555</v>
      </c>
      <c r="H318" s="172" t="s">
        <v>5508</v>
      </c>
      <c r="I318" s="167" t="s">
        <v>5989</v>
      </c>
      <c r="J318" s="172" t="s">
        <v>3188</v>
      </c>
      <c r="K318" s="215">
        <f t="shared" si="0"/>
        <v>45918</v>
      </c>
      <c r="L318" s="241" t="s">
        <v>1305</v>
      </c>
      <c r="M318" s="241" t="s">
        <v>5814</v>
      </c>
      <c r="N318" s="166" t="s">
        <v>1170</v>
      </c>
      <c r="O318" s="177" t="s">
        <v>1171</v>
      </c>
      <c r="P318" s="170" t="str">
        <f ca="1">DATEDIF(C318,'Incoming 2023'!$O$2,"Y")&amp;" tahun, "&amp;DATEDIF(C318,'Incoming 2023'!$O$2,"YM")&amp;" bulan, "&amp;DATEDIF(C318,'Incoming 2023'!$O$2,"MD")&amp;" hari"</f>
        <v>1 tahun, 1 bulan, 5 hari</v>
      </c>
      <c r="Q318" s="207">
        <f ca="1">DATEDIF(C318,Summary!$A$1,"d")</f>
        <v>400</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x14ac:dyDescent="0.25">
      <c r="A319" s="210">
        <v>318</v>
      </c>
      <c r="B319" s="172" t="s">
        <v>10530</v>
      </c>
      <c r="C319" s="235">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1 tahun, 1 bulan, 13 hari</v>
      </c>
      <c r="Q319" s="207">
        <f ca="1">DATEDIF(C319,Summary!$A$1,"d")</f>
        <v>409</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x14ac:dyDescent="0.25">
      <c r="A320" s="210">
        <v>319</v>
      </c>
      <c r="B320" s="172" t="s">
        <v>10516</v>
      </c>
      <c r="C320" s="235">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1 tahun, 1 bulan, 12 hari</v>
      </c>
      <c r="Q320" s="207">
        <f ca="1">DATEDIF(C320,Summary!$A$1,"d")</f>
        <v>408</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x14ac:dyDescent="0.25">
      <c r="A321" s="210">
        <v>320</v>
      </c>
      <c r="B321" s="172" t="s">
        <v>10518</v>
      </c>
      <c r="C321" s="235">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1 tahun, 1 bulan, 12 hari</v>
      </c>
      <c r="Q321" s="207">
        <f ca="1">DATEDIF(C321,Summary!$A$1,"d")</f>
        <v>408</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x14ac:dyDescent="0.25">
      <c r="A322" s="210">
        <v>321</v>
      </c>
      <c r="B322" s="172" t="s">
        <v>10535</v>
      </c>
      <c r="C322" s="235">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1 tahun, 1 bulan, 11 hari</v>
      </c>
      <c r="Q322" s="207">
        <f ca="1">DATEDIF(C322,Summary!$A$1,"d")</f>
        <v>407</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x14ac:dyDescent="0.25">
      <c r="A323" s="210">
        <v>322</v>
      </c>
      <c r="B323" s="172" t="s">
        <v>10527</v>
      </c>
      <c r="C323" s="235">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1 tahun, 1 bulan, 7 hari</v>
      </c>
      <c r="Q323" s="207">
        <f ca="1">DATEDIF(C323,Summary!$A$1,"d")</f>
        <v>402</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x14ac:dyDescent="0.25">
      <c r="A324" s="210">
        <v>323</v>
      </c>
      <c r="B324" s="172" t="s">
        <v>10524</v>
      </c>
      <c r="C324" s="235">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1 tahun, 1 bulan, 7 hari</v>
      </c>
      <c r="Q324" s="207">
        <f ca="1">DATEDIF(C324,Summary!$A$1,"d")</f>
        <v>402</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x14ac:dyDescent="0.25">
      <c r="A325" s="210">
        <v>324</v>
      </c>
      <c r="B325" s="172" t="s">
        <v>10523</v>
      </c>
      <c r="C325" s="235">
        <v>45902</v>
      </c>
      <c r="D325" s="168">
        <v>45895</v>
      </c>
      <c r="E325" s="167" t="s">
        <v>39</v>
      </c>
      <c r="F325" s="170" t="s">
        <v>10569</v>
      </c>
      <c r="G325" s="170" t="s">
        <v>10700</v>
      </c>
      <c r="H325" s="172" t="s">
        <v>5508</v>
      </c>
      <c r="I325" s="167" t="s">
        <v>5989</v>
      </c>
      <c r="J325" s="172" t="s">
        <v>10570</v>
      </c>
      <c r="K325" s="215">
        <f>C325+14</f>
        <v>45916</v>
      </c>
      <c r="L325" s="241" t="s">
        <v>1305</v>
      </c>
      <c r="M325" s="241" t="s">
        <v>5814</v>
      </c>
      <c r="N325" s="166" t="s">
        <v>1175</v>
      </c>
      <c r="O325" s="177" t="s">
        <v>7484</v>
      </c>
      <c r="P325" s="170" t="str">
        <f ca="1">DATEDIF(C325,'Incoming 2023'!$O$2,"Y")&amp;" tahun, "&amp;DATEDIF(C325,'Incoming 2023'!$O$2,"YM")&amp;" bulan, "&amp;DATEDIF(C325,'Incoming 2023'!$O$2,"MD")&amp;" hari"</f>
        <v>1 tahun, 1 bulan, 7 hari</v>
      </c>
      <c r="Q325" s="207">
        <f ca="1">DATEDIF(C325,Summary!$A$1,"d")</f>
        <v>402</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x14ac:dyDescent="0.25">
      <c r="A326" s="210">
        <v>325</v>
      </c>
      <c r="B326" s="172" t="s">
        <v>10522</v>
      </c>
      <c r="C326" s="235">
        <v>45902</v>
      </c>
      <c r="D326" s="168">
        <v>45894</v>
      </c>
      <c r="E326" s="167" t="s">
        <v>39</v>
      </c>
      <c r="F326" s="170" t="s">
        <v>10571</v>
      </c>
      <c r="G326" s="170" t="s">
        <v>10572</v>
      </c>
      <c r="H326" s="172" t="s">
        <v>5508</v>
      </c>
      <c r="I326" s="167" t="s">
        <v>3189</v>
      </c>
      <c r="J326" s="172" t="s">
        <v>8943</v>
      </c>
      <c r="K326" s="215">
        <f>C326+14</f>
        <v>45916</v>
      </c>
      <c r="L326" s="241" t="s">
        <v>1305</v>
      </c>
      <c r="M326" s="241" t="s">
        <v>5814</v>
      </c>
      <c r="N326" s="166" t="s">
        <v>1070</v>
      </c>
      <c r="O326" s="177" t="s">
        <v>7530</v>
      </c>
      <c r="P326" s="170" t="str">
        <f ca="1">DATEDIF(C326,'Incoming 2023'!$O$2,"Y")&amp;" tahun, "&amp;DATEDIF(C326,'Incoming 2023'!$O$2,"YM")&amp;" bulan, "&amp;DATEDIF(C326,'Incoming 2023'!$O$2,"MD")&amp;" hari"</f>
        <v>1 tahun, 1 bulan, 7 hari</v>
      </c>
      <c r="Q326" s="207">
        <f ca="1">DATEDIF(C326,Summary!$A$1,"d")</f>
        <v>402</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x14ac:dyDescent="0.25">
      <c r="A327" s="210">
        <v>326</v>
      </c>
      <c r="B327" s="172" t="s">
        <v>10525</v>
      </c>
      <c r="C327" s="235">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1 tahun, 1 bulan, 7 hari</v>
      </c>
      <c r="Q327" s="207">
        <f ca="1">DATEDIF(C327,Summary!$A$1,"d")</f>
        <v>402</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x14ac:dyDescent="0.25">
      <c r="A328" s="210">
        <v>327</v>
      </c>
      <c r="B328" s="172" t="s">
        <v>10521</v>
      </c>
      <c r="C328" s="235">
        <v>45903</v>
      </c>
      <c r="D328" s="168">
        <v>45894</v>
      </c>
      <c r="E328" s="167" t="s">
        <v>39</v>
      </c>
      <c r="F328" s="170" t="s">
        <v>10575</v>
      </c>
      <c r="G328" s="170" t="s">
        <v>10576</v>
      </c>
      <c r="H328" s="172" t="s">
        <v>5508</v>
      </c>
      <c r="I328" s="169" t="s">
        <v>7640</v>
      </c>
      <c r="J328" s="172" t="s">
        <v>6953</v>
      </c>
      <c r="K328" s="215">
        <f>C328+14</f>
        <v>45917</v>
      </c>
      <c r="L328" s="241" t="s">
        <v>1305</v>
      </c>
      <c r="M328" s="241" t="s">
        <v>5814</v>
      </c>
      <c r="N328" s="166" t="s">
        <v>10515</v>
      </c>
      <c r="O328" s="177" t="s">
        <v>10488</v>
      </c>
      <c r="P328" s="170" t="str">
        <f ca="1">DATEDIF(C328,'Incoming 2023'!$O$2,"Y")&amp;" tahun, "&amp;DATEDIF(C328,'Incoming 2023'!$O$2,"YM")&amp;" bulan, "&amp;DATEDIF(C328,'Incoming 2023'!$O$2,"MD")&amp;" hari"</f>
        <v>1 tahun, 1 bulan, 6 hari</v>
      </c>
      <c r="Q328" s="207">
        <f ca="1">DATEDIF(C328,Summary!$A$1,"d")</f>
        <v>401</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x14ac:dyDescent="0.25">
      <c r="A329" s="210">
        <v>328</v>
      </c>
      <c r="B329" s="172" t="s">
        <v>10520</v>
      </c>
      <c r="C329" s="235">
        <v>45903</v>
      </c>
      <c r="D329" s="168">
        <v>45894</v>
      </c>
      <c r="E329" s="167" t="s">
        <v>39</v>
      </c>
      <c r="F329" s="170" t="s">
        <v>10577</v>
      </c>
      <c r="G329" s="170" t="s">
        <v>10578</v>
      </c>
      <c r="H329" s="172" t="s">
        <v>5508</v>
      </c>
      <c r="I329" s="167" t="s">
        <v>5989</v>
      </c>
      <c r="J329" s="172" t="s">
        <v>6030</v>
      </c>
      <c r="K329" s="177"/>
      <c r="L329" s="241" t="s">
        <v>1305</v>
      </c>
      <c r="M329" s="241" t="s">
        <v>5813</v>
      </c>
      <c r="N329" s="166" t="s">
        <v>1175</v>
      </c>
      <c r="O329" s="177" t="s">
        <v>7484</v>
      </c>
      <c r="P329" s="170" t="str">
        <f ca="1">DATEDIF(C329,'Incoming 2023'!$O$2,"Y")&amp;" tahun, "&amp;DATEDIF(C329,'Incoming 2023'!$O$2,"YM")&amp;" bulan, "&amp;DATEDIF(C329,'Incoming 2023'!$O$2,"MD")&amp;" hari"</f>
        <v>1 tahun, 1 bulan, 6 hari</v>
      </c>
      <c r="Q329" s="207">
        <f ca="1">DATEDIF(C329,Summary!$A$1,"d")</f>
        <v>401</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x14ac:dyDescent="0.25">
      <c r="A330" s="210">
        <v>329</v>
      </c>
      <c r="B330" s="172" t="s">
        <v>10526</v>
      </c>
      <c r="C330" s="235">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1 tahun, 1 bulan, 5 hari</v>
      </c>
      <c r="Q330" s="207">
        <f ca="1">DATEDIF(C330,Summary!$A$1,"d")</f>
        <v>400</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x14ac:dyDescent="0.7">
      <c r="A331" s="210">
        <v>330</v>
      </c>
      <c r="B331" s="172" t="s">
        <v>10750</v>
      </c>
      <c r="C331" s="235">
        <v>45908</v>
      </c>
      <c r="D331" s="168">
        <v>45897</v>
      </c>
      <c r="E331" s="167" t="s">
        <v>39</v>
      </c>
      <c r="F331" s="170" t="s">
        <v>10751</v>
      </c>
      <c r="G331" s="170" t="s">
        <v>10752</v>
      </c>
      <c r="H331" s="172" t="s">
        <v>5508</v>
      </c>
      <c r="I331" s="172" t="s">
        <v>5508</v>
      </c>
      <c r="J331" s="172" t="s">
        <v>6953</v>
      </c>
      <c r="K331" s="216"/>
      <c r="L331" s="167" t="s">
        <v>1308</v>
      </c>
      <c r="M331" s="167" t="s">
        <v>1308</v>
      </c>
      <c r="N331" s="166" t="s">
        <v>1170</v>
      </c>
      <c r="O331" s="177" t="s">
        <v>1171</v>
      </c>
      <c r="P331" s="170" t="str">
        <f ca="1">DATEDIF(C331,'Incoming 2023'!$O$2,"Y")&amp;" tahun, "&amp;DATEDIF(C331,'Incoming 2023'!$O$2,"YM")&amp;" bulan, "&amp;DATEDIF(C331,'Incoming 2023'!$O$2,"MD")&amp;" hari"</f>
        <v>1 tahun, 1 bulan, 1 hari</v>
      </c>
      <c r="Q331" s="207">
        <f ca="1">DATEDIF(C331,Summary!$A$1,"d")</f>
        <v>396</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x14ac:dyDescent="0.7">
      <c r="A332" s="210">
        <v>331</v>
      </c>
      <c r="B332" s="172" t="s">
        <v>10753</v>
      </c>
      <c r="C332" s="235">
        <v>45908</v>
      </c>
      <c r="D332" s="168">
        <v>45897</v>
      </c>
      <c r="E332" s="167" t="s">
        <v>39</v>
      </c>
      <c r="F332" s="170" t="s">
        <v>10754</v>
      </c>
      <c r="G332" s="170" t="s">
        <v>10755</v>
      </c>
      <c r="H332" s="172" t="s">
        <v>5508</v>
      </c>
      <c r="I332" s="167" t="s">
        <v>5989</v>
      </c>
      <c r="J332" s="172" t="s">
        <v>2881</v>
      </c>
      <c r="K332" s="216"/>
      <c r="L332" s="241" t="s">
        <v>1305</v>
      </c>
      <c r="M332" s="241" t="s">
        <v>5815</v>
      </c>
      <c r="N332" s="166" t="s">
        <v>1080</v>
      </c>
      <c r="O332" s="177" t="s">
        <v>8269</v>
      </c>
      <c r="P332" s="170" t="str">
        <f ca="1">DATEDIF(C332,'Incoming 2023'!$O$2,"Y")&amp;" tahun, "&amp;DATEDIF(C332,'Incoming 2023'!$O$2,"YM")&amp;" bulan, "&amp;DATEDIF(C332,'Incoming 2023'!$O$2,"MD")&amp;" hari"</f>
        <v>1 tahun, 1 bulan, 1 hari</v>
      </c>
      <c r="Q332" s="207">
        <f ca="1">DATEDIF(C332,Summary!$A$1,"d")</f>
        <v>396</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x14ac:dyDescent="0.7">
      <c r="A333" s="210">
        <v>332</v>
      </c>
      <c r="B333" s="172" t="s">
        <v>10756</v>
      </c>
      <c r="C333" s="235">
        <v>45908</v>
      </c>
      <c r="D333" s="168">
        <v>45898</v>
      </c>
      <c r="E333" s="167" t="s">
        <v>39</v>
      </c>
      <c r="F333" s="170" t="s">
        <v>10757</v>
      </c>
      <c r="G333" s="170" t="s">
        <v>10758</v>
      </c>
      <c r="H333" s="172" t="s">
        <v>5508</v>
      </c>
      <c r="I333" s="172" t="s">
        <v>5989</v>
      </c>
      <c r="J333" s="172" t="s">
        <v>9425</v>
      </c>
      <c r="K333" s="215">
        <v>45905</v>
      </c>
      <c r="L333" s="270" t="s">
        <v>1184</v>
      </c>
      <c r="M333" s="270" t="s">
        <v>1184</v>
      </c>
      <c r="N333" s="166" t="s">
        <v>1080</v>
      </c>
      <c r="O333" s="177" t="s">
        <v>8269</v>
      </c>
      <c r="P333" s="170" t="str">
        <f ca="1">DATEDIF(C333,'Incoming 2023'!$O$2,"Y")&amp;" tahun, "&amp;DATEDIF(C333,'Incoming 2023'!$O$2,"YM")&amp;" bulan, "&amp;DATEDIF(C333,'Incoming 2023'!$O$2,"MD")&amp;" hari"</f>
        <v>1 tahun, 1 bulan, 1 hari</v>
      </c>
      <c r="Q333" s="207">
        <f ca="1">DATEDIF(C333,Summary!$A$1,"d")</f>
        <v>396</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x14ac:dyDescent="0.25">
      <c r="A334" s="210">
        <v>333</v>
      </c>
      <c r="B334" s="172" t="s">
        <v>10759</v>
      </c>
      <c r="C334" s="235">
        <v>45908</v>
      </c>
      <c r="D334" s="168">
        <v>45901</v>
      </c>
      <c r="E334" s="167" t="s">
        <v>39</v>
      </c>
      <c r="F334" s="170" t="s">
        <v>10760</v>
      </c>
      <c r="G334" s="170" t="s">
        <v>10761</v>
      </c>
      <c r="H334" s="172" t="s">
        <v>5508</v>
      </c>
      <c r="I334" s="172" t="s">
        <v>5999</v>
      </c>
      <c r="J334" s="172" t="s">
        <v>1088</v>
      </c>
      <c r="K334" s="215"/>
      <c r="L334" s="270" t="s">
        <v>1184</v>
      </c>
      <c r="M334" s="270" t="s">
        <v>1184</v>
      </c>
      <c r="N334" s="166" t="s">
        <v>1088</v>
      </c>
      <c r="O334" s="177" t="s">
        <v>1089</v>
      </c>
      <c r="P334" s="170" t="str">
        <f ca="1">DATEDIF(C334,'Incoming 2023'!$O$2,"Y")&amp;" tahun, "&amp;DATEDIF(C334,'Incoming 2023'!$O$2,"YM")&amp;" bulan, "&amp;DATEDIF(C334,'Incoming 2023'!$O$2,"MD")&amp;" hari"</f>
        <v>1 tahun, 1 bulan, 1 hari</v>
      </c>
      <c r="Q334" s="207">
        <f ca="1">DATEDIF(C334,Summary!$A$1,"d")</f>
        <v>396</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x14ac:dyDescent="0.7">
      <c r="A335" s="210">
        <v>334</v>
      </c>
      <c r="B335" s="172" t="s">
        <v>10762</v>
      </c>
      <c r="C335" s="235">
        <v>45908</v>
      </c>
      <c r="D335" s="168">
        <v>45901</v>
      </c>
      <c r="E335" s="167" t="s">
        <v>39</v>
      </c>
      <c r="F335" s="170" t="s">
        <v>10763</v>
      </c>
      <c r="G335" s="170" t="s">
        <v>10764</v>
      </c>
      <c r="H335" s="172" t="s">
        <v>1079</v>
      </c>
      <c r="I335" s="172" t="s">
        <v>7756</v>
      </c>
      <c r="J335" s="172" t="s">
        <v>5701</v>
      </c>
      <c r="K335" s="215"/>
      <c r="L335" s="270" t="s">
        <v>1184</v>
      </c>
      <c r="M335" s="270" t="s">
        <v>1184</v>
      </c>
      <c r="N335" s="166" t="s">
        <v>1080</v>
      </c>
      <c r="O335" s="177" t="s">
        <v>8269</v>
      </c>
      <c r="P335" s="170" t="str">
        <f ca="1">DATEDIF(C335,'Incoming 2023'!$O$2,"Y")&amp;" tahun, "&amp;DATEDIF(C335,'Incoming 2023'!$O$2,"YM")&amp;" bulan, "&amp;DATEDIF(C335,'Incoming 2023'!$O$2,"MD")&amp;" hari"</f>
        <v>1 tahun, 1 bulan, 1 hari</v>
      </c>
      <c r="Q335" s="207">
        <f ca="1">DATEDIF(C335,Summary!$A$1,"d")</f>
        <v>396</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x14ac:dyDescent="0.7">
      <c r="A336" s="210">
        <v>335</v>
      </c>
      <c r="B336" s="172" t="s">
        <v>10765</v>
      </c>
      <c r="C336" s="235">
        <v>45909</v>
      </c>
      <c r="D336" s="168">
        <v>45895</v>
      </c>
      <c r="E336" s="167" t="s">
        <v>39</v>
      </c>
      <c r="F336" s="170" t="s">
        <v>10766</v>
      </c>
      <c r="G336" s="170" t="s">
        <v>10767</v>
      </c>
      <c r="H336" s="172" t="s">
        <v>5508</v>
      </c>
      <c r="I336" s="172" t="s">
        <v>5508</v>
      </c>
      <c r="J336" s="172" t="s">
        <v>6953</v>
      </c>
      <c r="K336" s="215"/>
      <c r="L336" s="167" t="s">
        <v>1308</v>
      </c>
      <c r="M336" s="167" t="s">
        <v>1308</v>
      </c>
      <c r="N336" s="166"/>
      <c r="O336" s="177"/>
      <c r="P336" s="170" t="str">
        <f ca="1">DATEDIF(C336,'Incoming 2023'!$O$2,"Y")&amp;" tahun, "&amp;DATEDIF(C336,'Incoming 2023'!$O$2,"YM")&amp;" bulan, "&amp;DATEDIF(C336,'Incoming 2023'!$O$2,"MD")&amp;" hari"</f>
        <v>1 tahun, 1 bulan, 0 hari</v>
      </c>
      <c r="Q336" s="207">
        <f ca="1">DATEDIF(C336,Summary!$A$1,"d")</f>
        <v>395</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x14ac:dyDescent="0.7">
      <c r="A337" s="210">
        <v>336</v>
      </c>
      <c r="B337" s="172" t="s">
        <v>10768</v>
      </c>
      <c r="C337" s="235">
        <v>45910</v>
      </c>
      <c r="D337" s="168">
        <v>45904</v>
      </c>
      <c r="E337" s="167" t="s">
        <v>39</v>
      </c>
      <c r="F337" s="170" t="s">
        <v>10769</v>
      </c>
      <c r="G337" s="170" t="s">
        <v>10770</v>
      </c>
      <c r="H337" s="172" t="s">
        <v>5508</v>
      </c>
      <c r="I337" s="167" t="s">
        <v>5989</v>
      </c>
      <c r="J337" s="172" t="s">
        <v>6030</v>
      </c>
      <c r="K337" s="215"/>
      <c r="L337" s="270" t="s">
        <v>1184</v>
      </c>
      <c r="M337" s="270" t="s">
        <v>1184</v>
      </c>
      <c r="N337" s="166" t="s">
        <v>1175</v>
      </c>
      <c r="O337" s="177" t="s">
        <v>7484</v>
      </c>
      <c r="P337" s="170" t="str">
        <f ca="1">DATEDIF(C337,'Incoming 2023'!$O$2,"Y")&amp;" tahun, "&amp;DATEDIF(C337,'Incoming 2023'!$O$2,"YM")&amp;" bulan, "&amp;DATEDIF(C337,'Incoming 2023'!$O$2,"MD")&amp;" hari"</f>
        <v>1 tahun, 0 bulan, 29 hari</v>
      </c>
      <c r="Q337" s="207">
        <f ca="1">DATEDIF(C337,Summary!$A$1,"d")</f>
        <v>394</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x14ac:dyDescent="0.7">
      <c r="A338" s="210">
        <v>337</v>
      </c>
      <c r="B338" s="172" t="s">
        <v>10771</v>
      </c>
      <c r="C338" s="235">
        <v>45910</v>
      </c>
      <c r="D338" s="168">
        <v>45904</v>
      </c>
      <c r="E338" s="167" t="s">
        <v>39</v>
      </c>
      <c r="F338" s="170" t="s">
        <v>10772</v>
      </c>
      <c r="G338" s="170" t="s">
        <v>10773</v>
      </c>
      <c r="H338" s="172" t="s">
        <v>5508</v>
      </c>
      <c r="I338" s="172" t="s">
        <v>5989</v>
      </c>
      <c r="J338" s="172" t="s">
        <v>9425</v>
      </c>
      <c r="K338" s="215"/>
      <c r="L338" s="270" t="s">
        <v>1184</v>
      </c>
      <c r="M338" s="270" t="s">
        <v>1184</v>
      </c>
      <c r="N338" s="166" t="s">
        <v>1080</v>
      </c>
      <c r="O338" s="177" t="s">
        <v>8269</v>
      </c>
      <c r="P338" s="170" t="str">
        <f ca="1">DATEDIF(C338,'Incoming 2023'!$O$2,"Y")&amp;" tahun, "&amp;DATEDIF(C338,'Incoming 2023'!$O$2,"YM")&amp;" bulan, "&amp;DATEDIF(C338,'Incoming 2023'!$O$2,"MD")&amp;" hari"</f>
        <v>1 tahun, 0 bulan, 29 hari</v>
      </c>
      <c r="Q338" s="207">
        <f ca="1">DATEDIF(C338,Summary!$A$1,"d")</f>
        <v>394</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x14ac:dyDescent="0.25">
      <c r="A339" s="210">
        <v>338</v>
      </c>
      <c r="B339" s="172" t="s">
        <v>10774</v>
      </c>
      <c r="C339" s="235">
        <v>45910</v>
      </c>
      <c r="D339" s="168">
        <v>45904</v>
      </c>
      <c r="E339" s="167" t="s">
        <v>39</v>
      </c>
      <c r="F339" s="170" t="s">
        <v>10775</v>
      </c>
      <c r="G339" s="170" t="s">
        <v>10776</v>
      </c>
      <c r="H339" s="172" t="s">
        <v>5985</v>
      </c>
      <c r="I339" s="172" t="s">
        <v>5985</v>
      </c>
      <c r="J339" s="172" t="s">
        <v>6086</v>
      </c>
      <c r="K339" s="215">
        <v>45919</v>
      </c>
      <c r="L339" s="270" t="s">
        <v>1184</v>
      </c>
      <c r="M339" s="270" t="s">
        <v>1184</v>
      </c>
      <c r="N339" s="166" t="s">
        <v>1744</v>
      </c>
      <c r="O339" s="177" t="s">
        <v>5309</v>
      </c>
      <c r="P339" s="170" t="str">
        <f ca="1">DATEDIF(C339,'Incoming 2023'!$O$2,"Y")&amp;" tahun, "&amp;DATEDIF(C339,'Incoming 2023'!$O$2,"YM")&amp;" bulan, "&amp;DATEDIF(C339,'Incoming 2023'!$O$2,"MD")&amp;" hari"</f>
        <v>1 tahun, 0 bulan, 29 hari</v>
      </c>
      <c r="Q339" s="207">
        <f ca="1">DATEDIF(C339,Summary!$A$1,"d")</f>
        <v>394</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x14ac:dyDescent="0.25">
      <c r="A340" s="210">
        <v>339</v>
      </c>
      <c r="B340" s="172" t="s">
        <v>10777</v>
      </c>
      <c r="C340" s="235">
        <v>45910</v>
      </c>
      <c r="D340" s="168">
        <v>45902</v>
      </c>
      <c r="E340" s="167" t="s">
        <v>39</v>
      </c>
      <c r="F340" s="170" t="s">
        <v>10778</v>
      </c>
      <c r="G340" s="170" t="s">
        <v>10779</v>
      </c>
      <c r="H340" s="172" t="s">
        <v>5508</v>
      </c>
      <c r="I340" s="172" t="s">
        <v>5989</v>
      </c>
      <c r="J340" s="172" t="s">
        <v>6030</v>
      </c>
      <c r="K340" s="215"/>
      <c r="L340" s="270" t="s">
        <v>1184</v>
      </c>
      <c r="M340" s="270" t="s">
        <v>1184</v>
      </c>
      <c r="N340" s="166" t="s">
        <v>1175</v>
      </c>
      <c r="O340" s="177" t="s">
        <v>7484</v>
      </c>
      <c r="P340" s="170" t="str">
        <f ca="1">DATEDIF(C340,'Incoming 2023'!$O$2,"Y")&amp;" tahun, "&amp;DATEDIF(C340,'Incoming 2023'!$O$2,"YM")&amp;" bulan, "&amp;DATEDIF(C340,'Incoming 2023'!$O$2,"MD")&amp;" hari"</f>
        <v>1 tahun, 0 bulan, 29 hari</v>
      </c>
      <c r="Q340" s="207">
        <f ca="1">DATEDIF(C340,Summary!$A$1,"d")</f>
        <v>394</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x14ac:dyDescent="0.25">
      <c r="A341" s="210">
        <v>340</v>
      </c>
      <c r="B341" s="172" t="s">
        <v>10780</v>
      </c>
      <c r="C341" s="235">
        <v>45910</v>
      </c>
      <c r="D341" s="168">
        <v>45902</v>
      </c>
      <c r="E341" s="167" t="s">
        <v>39</v>
      </c>
      <c r="F341" s="170" t="s">
        <v>10781</v>
      </c>
      <c r="G341" s="170" t="s">
        <v>10782</v>
      </c>
      <c r="H341" s="172" t="s">
        <v>5508</v>
      </c>
      <c r="I341" s="167" t="s">
        <v>5508</v>
      </c>
      <c r="J341" s="172" t="s">
        <v>2896</v>
      </c>
      <c r="K341" s="215"/>
      <c r="L341" s="241" t="s">
        <v>1305</v>
      </c>
      <c r="M341" s="241" t="s">
        <v>5814</v>
      </c>
      <c r="N341" s="177" t="s">
        <v>10785</v>
      </c>
      <c r="O341" s="177" t="s">
        <v>8269</v>
      </c>
      <c r="P341" s="170" t="str">
        <f ca="1">DATEDIF(C341,'Incoming 2023'!$O$2,"Y")&amp;" tahun, "&amp;DATEDIF(C341,'Incoming 2023'!$O$2,"YM")&amp;" bulan, "&amp;DATEDIF(C341,'Incoming 2023'!$O$2,"MD")&amp;" hari"</f>
        <v>1 tahun, 0 bulan, 29 hari</v>
      </c>
      <c r="Q341" s="207">
        <f ca="1">DATEDIF(C341,Summary!$A$1,"d")</f>
        <v>394</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0">
        <v>341</v>
      </c>
      <c r="B342" s="172" t="s">
        <v>10786</v>
      </c>
      <c r="C342" s="235">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1 tahun, 0 bulan, 27 hari</v>
      </c>
      <c r="Q342" s="207">
        <f ca="1">DATEDIF(C342,Summary!$A$1,"d")</f>
        <v>392</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0">
        <v>342</v>
      </c>
      <c r="B343" s="172" t="s">
        <v>10787</v>
      </c>
      <c r="C343" s="235">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1 tahun, 0 bulan, 24 hari</v>
      </c>
      <c r="Q343" s="207">
        <f ca="1">DATEDIF(C343,Summary!$A$1,"d")</f>
        <v>389</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0">
        <v>343</v>
      </c>
      <c r="B344" s="172" t="s">
        <v>10788</v>
      </c>
      <c r="C344" s="235">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1 tahun, 0 bulan, 22 hari</v>
      </c>
      <c r="Q344" s="207">
        <f ca="1">DATEDIF(C344,Summary!$A$1,"d")</f>
        <v>387</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x14ac:dyDescent="0.25">
      <c r="A345" s="210">
        <v>344</v>
      </c>
      <c r="B345" s="172" t="s">
        <v>10789</v>
      </c>
      <c r="C345" s="235">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1 tahun, 0 bulan, 22 hari</v>
      </c>
      <c r="Q345" s="207">
        <f ca="1">DATEDIF(C345,Summary!$A$1,"d")</f>
        <v>387</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x14ac:dyDescent="0.25">
      <c r="A346" s="210">
        <v>345</v>
      </c>
      <c r="B346" s="172" t="s">
        <v>10790</v>
      </c>
      <c r="C346" s="235">
        <v>45917</v>
      </c>
      <c r="D346" s="168">
        <v>45909</v>
      </c>
      <c r="E346" s="167" t="s">
        <v>39</v>
      </c>
      <c r="F346" s="170" t="s">
        <v>10801</v>
      </c>
      <c r="G346" s="170" t="s">
        <v>10802</v>
      </c>
      <c r="H346" s="172" t="s">
        <v>5508</v>
      </c>
      <c r="I346" s="167" t="s">
        <v>3191</v>
      </c>
      <c r="J346" s="172" t="s">
        <v>10809</v>
      </c>
      <c r="K346" s="172"/>
      <c r="L346" s="241" t="s">
        <v>1305</v>
      </c>
      <c r="M346" s="241" t="s">
        <v>5815</v>
      </c>
      <c r="N346" s="166" t="s">
        <v>10515</v>
      </c>
      <c r="O346" s="177" t="s">
        <v>10488</v>
      </c>
      <c r="P346" s="170" t="str">
        <f ca="1">DATEDIF(C346,'Incoming 2023'!$O$2,"Y")&amp;" tahun, "&amp;DATEDIF(C346,'Incoming 2023'!$O$2,"YM")&amp;" bulan, "&amp;DATEDIF(C346,'Incoming 2023'!$O$2,"MD")&amp;" hari"</f>
        <v>1 tahun, 0 bulan, 22 hari</v>
      </c>
      <c r="Q346" s="207">
        <f ca="1">DATEDIF(C346,Summary!$A$1,"d")</f>
        <v>387</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x14ac:dyDescent="0.25">
      <c r="A347" s="210">
        <v>346</v>
      </c>
      <c r="B347" s="172" t="s">
        <v>10791</v>
      </c>
      <c r="C347" s="235">
        <v>45917</v>
      </c>
      <c r="D347" s="168">
        <v>45904</v>
      </c>
      <c r="E347" s="167" t="s">
        <v>39</v>
      </c>
      <c r="F347" s="170" t="s">
        <v>10803</v>
      </c>
      <c r="G347" s="170" t="s">
        <v>10804</v>
      </c>
      <c r="H347" s="172" t="s">
        <v>5508</v>
      </c>
      <c r="I347" s="172" t="s">
        <v>5508</v>
      </c>
      <c r="J347" s="172" t="s">
        <v>2882</v>
      </c>
      <c r="K347" s="217" t="s">
        <v>10808</v>
      </c>
      <c r="L347" s="270" t="s">
        <v>1184</v>
      </c>
      <c r="M347" s="270" t="s">
        <v>1184</v>
      </c>
      <c r="N347" s="166" t="s">
        <v>1080</v>
      </c>
      <c r="O347" s="177" t="s">
        <v>8269</v>
      </c>
      <c r="P347" s="170" t="str">
        <f ca="1">DATEDIF(C347,'Incoming 2023'!$O$2,"Y")&amp;" tahun, "&amp;DATEDIF(C347,'Incoming 2023'!$O$2,"YM")&amp;" bulan, "&amp;DATEDIF(C347,'Incoming 2023'!$O$2,"MD")&amp;" hari"</f>
        <v>1 tahun, 0 bulan, 22 hari</v>
      </c>
      <c r="Q347" s="207">
        <f ca="1">DATEDIF(C347,Summary!$A$1,"d")</f>
        <v>387</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0">
        <v>347</v>
      </c>
      <c r="B348" s="172" t="s">
        <v>10788</v>
      </c>
      <c r="C348" s="235">
        <v>45917</v>
      </c>
      <c r="D348" s="168">
        <v>45915</v>
      </c>
      <c r="E348" s="167" t="s">
        <v>10388</v>
      </c>
      <c r="F348" s="170" t="s">
        <v>10797</v>
      </c>
      <c r="G348" s="170" t="s">
        <v>10798</v>
      </c>
      <c r="H348" s="172" t="s">
        <v>5508</v>
      </c>
      <c r="I348" s="172" t="s">
        <v>5990</v>
      </c>
      <c r="J348" s="172" t="s">
        <v>5845</v>
      </c>
      <c r="K348" s="217"/>
      <c r="L348" s="167" t="s">
        <v>1308</v>
      </c>
      <c r="M348" s="167" t="s">
        <v>1308</v>
      </c>
      <c r="N348" s="166" t="s">
        <v>1070</v>
      </c>
      <c r="O348" s="176" t="s">
        <v>5481</v>
      </c>
      <c r="P348" s="170" t="str">
        <f ca="1">DATEDIF(C348,'Incoming 2023'!$O$2,"Y")&amp;" tahun, "&amp;DATEDIF(C348,'Incoming 2023'!$O$2,"YM")&amp;" bulan, "&amp;DATEDIF(C348,'Incoming 2023'!$O$2,"MD")&amp;" hari"</f>
        <v>1 tahun, 0 bulan, 22 hari</v>
      </c>
      <c r="Q348" s="207">
        <f ca="1">DATEDIF(C348,Summary!$A$1,"d")</f>
        <v>387</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x14ac:dyDescent="0.25">
      <c r="A349" s="210">
        <v>348</v>
      </c>
      <c r="B349" s="172" t="s">
        <v>10792</v>
      </c>
      <c r="C349" s="235">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1 tahun, 0 bulan, 21 hari</v>
      </c>
      <c r="Q349" s="207">
        <f ca="1">DATEDIF(C349,Summary!$A$1,"d")</f>
        <v>386</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0">
        <v>349</v>
      </c>
      <c r="B350" s="177" t="s">
        <v>10857</v>
      </c>
      <c r="C350" s="235">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1 tahun, 0 bulan, 21 hari</v>
      </c>
      <c r="Q350" s="207">
        <f ca="1">DATEDIF(C350,Summary!$A$1,"d")</f>
        <v>386</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0">
        <v>350</v>
      </c>
      <c r="B351" s="172" t="s">
        <v>10920</v>
      </c>
      <c r="C351" s="235">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1 tahun, 0 bulan, 15 hari</v>
      </c>
      <c r="Q351" s="207">
        <f ca="1">DATEDIF(C351,Summary!$A$1,"d")</f>
        <v>380</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0">
        <v>351</v>
      </c>
      <c r="B352" s="172" t="s">
        <v>10921</v>
      </c>
      <c r="C352" s="235">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1 tahun, 0 bulan, 15 hari</v>
      </c>
      <c r="Q352" s="207">
        <f ca="1">DATEDIF(C352,Summary!$A$1,"d")</f>
        <v>380</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0">
        <v>352</v>
      </c>
      <c r="B353" s="172" t="s">
        <v>10922</v>
      </c>
      <c r="C353" s="235">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1 tahun, 0 bulan, 15 hari</v>
      </c>
      <c r="Q353" s="207">
        <f ca="1">DATEDIF(C353,Summary!$A$1,"d")</f>
        <v>380</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x14ac:dyDescent="0.7">
      <c r="A354" s="210">
        <v>353</v>
      </c>
      <c r="B354" s="172" t="s">
        <v>10923</v>
      </c>
      <c r="C354" s="235">
        <v>45924</v>
      </c>
      <c r="D354" s="168">
        <v>45915</v>
      </c>
      <c r="E354" s="167" t="s">
        <v>39</v>
      </c>
      <c r="F354" s="170" t="s">
        <v>10937</v>
      </c>
      <c r="G354" s="170" t="s">
        <v>10578</v>
      </c>
      <c r="H354" s="172" t="s">
        <v>5508</v>
      </c>
      <c r="I354" s="167" t="s">
        <v>5989</v>
      </c>
      <c r="J354" s="172" t="s">
        <v>6030</v>
      </c>
      <c r="K354" s="172"/>
      <c r="L354" s="270" t="s">
        <v>1184</v>
      </c>
      <c r="M354" s="270" t="s">
        <v>1184</v>
      </c>
      <c r="N354" s="166" t="s">
        <v>1175</v>
      </c>
      <c r="O354" s="177" t="s">
        <v>7484</v>
      </c>
      <c r="P354" s="170" t="str">
        <f ca="1">DATEDIF(C354,'Incoming 2023'!$O$2,"Y")&amp;" tahun, "&amp;DATEDIF(C354,'Incoming 2023'!$O$2,"YM")&amp;" bulan, "&amp;DATEDIF(C354,'Incoming 2023'!$O$2,"MD")&amp;" hari"</f>
        <v>1 tahun, 0 bulan, 15 hari</v>
      </c>
      <c r="Q354" s="207">
        <f ca="1">DATEDIF(C354,Summary!$A$1,"d")</f>
        <v>380</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x14ac:dyDescent="0.7">
      <c r="A355" s="210">
        <v>354</v>
      </c>
      <c r="B355" s="172" t="s">
        <v>10924</v>
      </c>
      <c r="C355" s="235">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1 tahun, 0 bulan, 15 hari</v>
      </c>
      <c r="Q355" s="207">
        <f ca="1">DATEDIF(C355,Summary!$A$1,"d")</f>
        <v>380</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x14ac:dyDescent="0.7">
      <c r="A356" s="210">
        <v>355</v>
      </c>
      <c r="B356" s="172" t="s">
        <v>10925</v>
      </c>
      <c r="C356" s="235">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1 tahun, 0 bulan, 15 hari</v>
      </c>
      <c r="Q356" s="207">
        <f ca="1">DATEDIF(C356,Summary!$A$1,"d")</f>
        <v>380</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x14ac:dyDescent="0.7">
      <c r="A357" s="210">
        <v>356</v>
      </c>
      <c r="B357" s="172" t="s">
        <v>10926</v>
      </c>
      <c r="C357" s="235">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1 tahun, 0 bulan, 29 hari</v>
      </c>
      <c r="Q357" s="207">
        <f ca="1">DATEDIF(C357,Summary!$A$1,"d")</f>
        <v>394</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x14ac:dyDescent="0.7">
      <c r="A358" s="210">
        <v>357</v>
      </c>
      <c r="B358" s="172" t="s">
        <v>10927</v>
      </c>
      <c r="C358" s="235">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1 tahun, 0 bulan, 15 hari</v>
      </c>
      <c r="Q358" s="207">
        <f ca="1">DATEDIF(C358,Summary!$A$1,"d")</f>
        <v>380</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x14ac:dyDescent="0.25">
      <c r="A359" s="210">
        <v>358</v>
      </c>
      <c r="B359" s="172" t="s">
        <v>10928</v>
      </c>
      <c r="C359" s="235">
        <v>45924</v>
      </c>
      <c r="D359" s="168">
        <v>45917</v>
      </c>
      <c r="E359" s="167" t="s">
        <v>39</v>
      </c>
      <c r="F359" s="170" t="s">
        <v>10945</v>
      </c>
      <c r="G359" s="170" t="s">
        <v>10946</v>
      </c>
      <c r="H359" s="172" t="s">
        <v>1079</v>
      </c>
      <c r="I359" s="172" t="s">
        <v>5937</v>
      </c>
      <c r="J359" s="172" t="s">
        <v>5841</v>
      </c>
      <c r="K359" s="168">
        <v>45938</v>
      </c>
      <c r="L359" s="270" t="s">
        <v>1184</v>
      </c>
      <c r="M359" s="270" t="s">
        <v>1184</v>
      </c>
      <c r="N359" s="166" t="s">
        <v>1079</v>
      </c>
      <c r="O359" s="177" t="s">
        <v>1172</v>
      </c>
      <c r="P359" s="170" t="str">
        <f ca="1">DATEDIF(C359,'Incoming 2023'!$O$2,"Y")&amp;" tahun, "&amp;DATEDIF(C359,'Incoming 2023'!$O$2,"YM")&amp;" bulan, "&amp;DATEDIF(C359,'Incoming 2023'!$O$2,"MD")&amp;" hari"</f>
        <v>1 tahun, 0 bulan, 15 hari</v>
      </c>
      <c r="Q359" s="207">
        <f ca="1">DATEDIF(C359,Summary!$A$1,"d")</f>
        <v>380</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x14ac:dyDescent="0.25">
      <c r="A360" s="210">
        <v>359</v>
      </c>
      <c r="B360" s="172" t="s">
        <v>10929</v>
      </c>
      <c r="C360" s="235">
        <v>45924</v>
      </c>
      <c r="D360" s="168">
        <v>45915</v>
      </c>
      <c r="E360" s="167" t="s">
        <v>39</v>
      </c>
      <c r="F360" s="170" t="s">
        <v>10947</v>
      </c>
      <c r="G360" s="170" t="s">
        <v>10948</v>
      </c>
      <c r="H360" s="172" t="s">
        <v>5508</v>
      </c>
      <c r="I360" s="167" t="s">
        <v>5989</v>
      </c>
      <c r="J360" s="172" t="s">
        <v>6030</v>
      </c>
      <c r="K360" s="172"/>
      <c r="L360" s="270" t="s">
        <v>1184</v>
      </c>
      <c r="M360" s="270" t="s">
        <v>1184</v>
      </c>
      <c r="N360" s="166" t="s">
        <v>1175</v>
      </c>
      <c r="O360" s="177" t="s">
        <v>7484</v>
      </c>
      <c r="P360" s="170" t="str">
        <f ca="1">DATEDIF(C360,'Incoming 2023'!$O$2,"Y")&amp;" tahun, "&amp;DATEDIF(C360,'Incoming 2023'!$O$2,"YM")&amp;" bulan, "&amp;DATEDIF(C360,'Incoming 2023'!$O$2,"MD")&amp;" hari"</f>
        <v>1 tahun, 0 bulan, 15 hari</v>
      </c>
      <c r="Q360" s="207">
        <f ca="1">DATEDIF(C360,Summary!$A$1,"d")</f>
        <v>380</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14081</v>
      </c>
    </row>
    <row r="361" spans="1:20" ht="20.399999999999999" x14ac:dyDescent="0.7">
      <c r="A361" s="210">
        <v>360</v>
      </c>
      <c r="B361" s="172" t="s">
        <v>10930</v>
      </c>
      <c r="C361" s="235">
        <v>45924</v>
      </c>
      <c r="D361" s="168">
        <v>45919</v>
      </c>
      <c r="E361" s="167" t="s">
        <v>39</v>
      </c>
      <c r="F361" s="170" t="s">
        <v>10949</v>
      </c>
      <c r="G361" s="170" t="s">
        <v>10950</v>
      </c>
      <c r="H361" s="172" t="s">
        <v>5508</v>
      </c>
      <c r="I361" s="172" t="s">
        <v>5989</v>
      </c>
      <c r="J361" s="172" t="s">
        <v>6030</v>
      </c>
      <c r="K361" s="172"/>
      <c r="L361" s="270" t="s">
        <v>1184</v>
      </c>
      <c r="M361" s="270" t="s">
        <v>1184</v>
      </c>
      <c r="N361" s="166" t="s">
        <v>1175</v>
      </c>
      <c r="O361" s="177" t="s">
        <v>7484</v>
      </c>
      <c r="P361" s="170" t="str">
        <f ca="1">DATEDIF(C361,'Incoming 2023'!$O$2,"Y")&amp;" tahun, "&amp;DATEDIF(C361,'Incoming 2023'!$O$2,"YM")&amp;" bulan, "&amp;DATEDIF(C361,'Incoming 2023'!$O$2,"MD")&amp;" hari"</f>
        <v>1 tahun, 0 bulan, 15 hari</v>
      </c>
      <c r="Q361" s="207">
        <f ca="1">DATEDIF(C361,Summary!$A$1,"d")</f>
        <v>380</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0">
        <v>361</v>
      </c>
      <c r="B362" s="172" t="s">
        <v>10953</v>
      </c>
      <c r="C362" s="235">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1 tahun, 0 bulan, 13 hari</v>
      </c>
      <c r="Q362" s="207">
        <f ca="1">DATEDIF(C362,Summary!$A$1,"d")</f>
        <v>378</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0">
        <v>362</v>
      </c>
      <c r="B363" s="172" t="s">
        <v>10954</v>
      </c>
      <c r="C363" s="235">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1 tahun, 0 bulan, 10 hari</v>
      </c>
      <c r="Q363" s="207">
        <f ca="1">DATEDIF(C363,Summary!$A$1,"d")</f>
        <v>375</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0">
        <v>363</v>
      </c>
      <c r="B364" s="172" t="s">
        <v>10955</v>
      </c>
      <c r="C364" s="235">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1 tahun, 0 bulan, 10 hari</v>
      </c>
      <c r="Q364" s="207">
        <f ca="1">DATEDIF(C364,Summary!$A$1,"d")</f>
        <v>375</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0">
        <v>364</v>
      </c>
      <c r="B365" s="172" t="s">
        <v>10956</v>
      </c>
      <c r="C365" s="235">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1 tahun, 0 bulan, 10 hari</v>
      </c>
      <c r="Q365" s="207">
        <f ca="1">DATEDIF(C365,Summary!$A$1,"d")</f>
        <v>375</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0">
        <v>365</v>
      </c>
      <c r="B366" s="172" t="s">
        <v>10957</v>
      </c>
      <c r="C366" s="235">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1 tahun, 0 bulan, 9 hari</v>
      </c>
      <c r="Q366" s="207">
        <f ca="1">DATEDIF(C366,Summary!$A$1,"d")</f>
        <v>374</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x14ac:dyDescent="0.7">
      <c r="A367" s="210">
        <v>366</v>
      </c>
      <c r="B367" s="172" t="s">
        <v>10958</v>
      </c>
      <c r="C367" s="235">
        <v>45930</v>
      </c>
      <c r="D367" s="168">
        <v>45925</v>
      </c>
      <c r="E367" s="167" t="s">
        <v>39</v>
      </c>
      <c r="F367" s="170" t="s">
        <v>10990</v>
      </c>
      <c r="G367" s="170" t="s">
        <v>10991</v>
      </c>
      <c r="H367" s="172" t="s">
        <v>5508</v>
      </c>
      <c r="I367" s="172" t="s">
        <v>5999</v>
      </c>
      <c r="J367" s="172" t="s">
        <v>6005</v>
      </c>
      <c r="K367" s="172"/>
      <c r="L367" s="270" t="s">
        <v>1184</v>
      </c>
      <c r="M367" s="270" t="s">
        <v>1184</v>
      </c>
      <c r="N367" s="166" t="s">
        <v>1079</v>
      </c>
      <c r="O367" s="177" t="s">
        <v>2488</v>
      </c>
      <c r="P367" s="170" t="str">
        <f ca="1">DATEDIF(C367,'Incoming 2023'!$O$2,"Y")&amp;" tahun, "&amp;DATEDIF(C367,'Incoming 2023'!$O$2,"YM")&amp;" bulan, "&amp;DATEDIF(C367,'Incoming 2023'!$O$2,"MD")&amp;" hari"</f>
        <v>1 tahun, 0 bulan, 9 hari</v>
      </c>
      <c r="Q367" s="207">
        <f ca="1">DATEDIF(C367,Summary!$A$1,"d")</f>
        <v>374</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x14ac:dyDescent="0.25">
      <c r="A368" s="210">
        <v>367</v>
      </c>
      <c r="B368" s="172" t="s">
        <v>10959</v>
      </c>
      <c r="C368" s="235">
        <v>45930</v>
      </c>
      <c r="D368" s="168"/>
      <c r="E368" s="167" t="s">
        <v>39</v>
      </c>
      <c r="F368" s="170" t="s">
        <v>10992</v>
      </c>
      <c r="G368" s="170" t="s">
        <v>10993</v>
      </c>
      <c r="H368" s="172" t="s">
        <v>5508</v>
      </c>
      <c r="I368" s="172" t="s">
        <v>5989</v>
      </c>
      <c r="J368" s="172" t="s">
        <v>8792</v>
      </c>
      <c r="K368" s="172"/>
      <c r="L368" s="270" t="s">
        <v>1184</v>
      </c>
      <c r="M368" s="270" t="s">
        <v>1184</v>
      </c>
      <c r="N368" s="166" t="s">
        <v>10300</v>
      </c>
      <c r="O368" s="177" t="s">
        <v>1071</v>
      </c>
      <c r="P368" s="170" t="str">
        <f ca="1">DATEDIF(C368,'Incoming 2023'!$O$2,"Y")&amp;" tahun, "&amp;DATEDIF(C368,'Incoming 2023'!$O$2,"YM")&amp;" bulan, "&amp;DATEDIF(C368,'Incoming 2023'!$O$2,"MD")&amp;" hari"</f>
        <v>1 tahun, 0 bulan, 9 hari</v>
      </c>
      <c r="Q368" s="207">
        <f ca="1">DATEDIF(C368,Summary!$A$1,"d")</f>
        <v>374</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0">
        <v>368</v>
      </c>
      <c r="B369" s="172" t="s">
        <v>10960</v>
      </c>
      <c r="C369" s="235">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1 tahun, 0 bulan, 9 hari</v>
      </c>
      <c r="Q369" s="207">
        <f ca="1">DATEDIF(C369,Summary!$A$1,"d")</f>
        <v>374</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x14ac:dyDescent="0.7">
      <c r="A370" s="210">
        <v>369</v>
      </c>
      <c r="B370" s="172" t="s">
        <v>10961</v>
      </c>
      <c r="C370" s="235">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1 tahun, 0 bulan, 9 hari</v>
      </c>
      <c r="Q370" s="207">
        <f ca="1">DATEDIF(C370,Summary!$A$1,"d")</f>
        <v>374</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x14ac:dyDescent="0.7">
      <c r="A371" s="210">
        <v>370</v>
      </c>
      <c r="B371" s="172" t="s">
        <v>10962</v>
      </c>
      <c r="C371" s="235">
        <v>45930</v>
      </c>
      <c r="D371" s="168">
        <v>45922</v>
      </c>
      <c r="E371" s="167" t="s">
        <v>39</v>
      </c>
      <c r="F371" s="170" t="s">
        <v>10998</v>
      </c>
      <c r="G371" s="170" t="s">
        <v>10999</v>
      </c>
      <c r="H371" s="172" t="s">
        <v>5508</v>
      </c>
      <c r="I371" s="167" t="s">
        <v>3191</v>
      </c>
      <c r="J371" s="172" t="s">
        <v>6953</v>
      </c>
      <c r="K371" s="172"/>
      <c r="L371" s="241" t="s">
        <v>1305</v>
      </c>
      <c r="M371" s="241" t="s">
        <v>5815</v>
      </c>
      <c r="N371" s="166" t="s">
        <v>1070</v>
      </c>
      <c r="O371" s="177" t="s">
        <v>10357</v>
      </c>
      <c r="P371" s="170" t="str">
        <f ca="1">DATEDIF(C371,'Incoming 2023'!$O$2,"Y")&amp;" tahun, "&amp;DATEDIF(C371,'Incoming 2023'!$O$2,"YM")&amp;" bulan, "&amp;DATEDIF(C371,'Incoming 2023'!$O$2,"MD")&amp;" hari"</f>
        <v>1 tahun, 0 bulan, 9 hari</v>
      </c>
      <c r="Q371" s="207">
        <f ca="1">DATEDIF(C371,Summary!$A$1,"d")</f>
        <v>374</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x14ac:dyDescent="0.7">
      <c r="A372" s="210">
        <v>371</v>
      </c>
      <c r="B372" s="172" t="s">
        <v>10963</v>
      </c>
      <c r="C372" s="235">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1 tahun, 0 bulan, 8 hari</v>
      </c>
      <c r="Q372" s="207">
        <f ca="1">DATEDIF(C372,Summary!$A$1,"d")</f>
        <v>373</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x14ac:dyDescent="0.7">
      <c r="A373" s="210">
        <v>372</v>
      </c>
      <c r="B373" s="172" t="s">
        <v>10964</v>
      </c>
      <c r="C373" s="235">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1 tahun, 0 bulan, 8 hari</v>
      </c>
      <c r="Q373" s="207">
        <f ca="1">DATEDIF(C373,Summary!$A$1,"d")</f>
        <v>373</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x14ac:dyDescent="0.7">
      <c r="A374" s="210">
        <v>373</v>
      </c>
      <c r="B374" s="172" t="s">
        <v>10965</v>
      </c>
      <c r="C374" s="235">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1 tahun, 0 bulan, 8 hari</v>
      </c>
      <c r="Q374" s="207">
        <f ca="1">DATEDIF(C374,Summary!$A$1,"d")</f>
        <v>373</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x14ac:dyDescent="0.25">
      <c r="A375" s="210">
        <v>374</v>
      </c>
      <c r="B375" s="172" t="s">
        <v>10966</v>
      </c>
      <c r="C375" s="235">
        <v>45931</v>
      </c>
      <c r="D375" s="168">
        <v>45931</v>
      </c>
      <c r="E375" s="167" t="s">
        <v>39</v>
      </c>
      <c r="F375" s="170" t="s">
        <v>11005</v>
      </c>
      <c r="G375" s="170" t="s">
        <v>11006</v>
      </c>
      <c r="H375" s="172" t="s">
        <v>5508</v>
      </c>
      <c r="I375" s="172" t="s">
        <v>5989</v>
      </c>
      <c r="J375" s="172" t="s">
        <v>7866</v>
      </c>
      <c r="K375" s="172"/>
      <c r="L375" s="270" t="s">
        <v>1184</v>
      </c>
      <c r="M375" s="270" t="s">
        <v>1184</v>
      </c>
      <c r="N375" s="166" t="s">
        <v>10720</v>
      </c>
      <c r="O375" s="177" t="s">
        <v>9788</v>
      </c>
      <c r="P375" s="170" t="str">
        <f ca="1">DATEDIF(C375,'Incoming 2023'!$O$2,"Y")&amp;" tahun, "&amp;DATEDIF(C375,'Incoming 2023'!$O$2,"YM")&amp;" bulan, "&amp;DATEDIF(C375,'Incoming 2023'!$O$2,"MD")&amp;" hari"</f>
        <v>1 tahun, 0 bulan, 8 hari</v>
      </c>
      <c r="Q375" s="207">
        <f ca="1">DATEDIF(C375,Summary!$A$1,"d")</f>
        <v>373</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x14ac:dyDescent="0.7">
      <c r="A376" s="210">
        <v>375</v>
      </c>
      <c r="B376" s="172" t="s">
        <v>10967</v>
      </c>
      <c r="C376" s="235">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1 tahun, 0 bulan, 8 hari</v>
      </c>
      <c r="Q376" s="207">
        <f ca="1">DATEDIF(C376,Summary!$A$1,"d")</f>
        <v>373</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x14ac:dyDescent="0.7">
      <c r="A377" s="210">
        <v>376</v>
      </c>
      <c r="B377" s="172" t="s">
        <v>10968</v>
      </c>
      <c r="C377" s="235">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1 tahun, 0 bulan, 8 hari</v>
      </c>
      <c r="Q377" s="207">
        <f ca="1">DATEDIF(C377,Summary!$A$1,"d")</f>
        <v>373</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x14ac:dyDescent="0.7">
      <c r="A378" s="210">
        <v>377</v>
      </c>
      <c r="B378" s="172" t="s">
        <v>10969</v>
      </c>
      <c r="C378" s="235">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1 tahun, 0 bulan, 8 hari</v>
      </c>
      <c r="Q378" s="207">
        <f ca="1">DATEDIF(C378,Summary!$A$1,"d")</f>
        <v>373</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x14ac:dyDescent="0.7">
      <c r="A379" s="210">
        <v>378</v>
      </c>
      <c r="B379" s="172" t="s">
        <v>10970</v>
      </c>
      <c r="C379" s="235">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1 tahun, 0 bulan, 8 hari</v>
      </c>
      <c r="Q379" s="207">
        <f ca="1">DATEDIF(C379,Summary!$A$1,"d")</f>
        <v>373</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x14ac:dyDescent="0.7">
      <c r="A380" s="210">
        <v>379</v>
      </c>
      <c r="B380" s="172" t="s">
        <v>10971</v>
      </c>
      <c r="C380" s="235">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1 tahun, 0 bulan, 7 hari</v>
      </c>
      <c r="Q380" s="207">
        <f ca="1">DATEDIF(C380,Summary!$A$1,"d")</f>
        <v>372</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x14ac:dyDescent="0.7">
      <c r="A381" s="210">
        <v>380</v>
      </c>
      <c r="B381" s="172" t="s">
        <v>10972</v>
      </c>
      <c r="C381" s="235">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1 tahun, 0 bulan, 6 hari</v>
      </c>
      <c r="Q381" s="207">
        <f ca="1">DATEDIF(C381,Summary!$A$1,"d")</f>
        <v>371</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x14ac:dyDescent="0.7">
      <c r="A382" s="210">
        <v>381</v>
      </c>
      <c r="B382" s="172" t="s">
        <v>10973</v>
      </c>
      <c r="C382" s="235">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1 tahun, 0 bulan, 3 hari</v>
      </c>
      <c r="Q382" s="207">
        <f ca="1">DATEDIF(C382,Summary!$A$1,"d")</f>
        <v>368</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x14ac:dyDescent="0.7">
      <c r="A383" s="210">
        <v>382</v>
      </c>
      <c r="B383" s="172" t="s">
        <v>10974</v>
      </c>
      <c r="C383" s="235">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1 tahun, 0 bulan, 14 hari</v>
      </c>
      <c r="Q383" s="207">
        <f ca="1">DATEDIF(C383,Summary!$A$1,"d")</f>
        <v>379</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x14ac:dyDescent="0.7">
      <c r="A384" s="210">
        <v>383</v>
      </c>
      <c r="B384" s="172" t="s">
        <v>10975</v>
      </c>
      <c r="C384" s="235">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1 tahun, 0 bulan, 2 hari</v>
      </c>
      <c r="Q384" s="207">
        <f ca="1">DATEDIF(C384,Summary!$A$1,"d")</f>
        <v>367</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x14ac:dyDescent="0.7">
      <c r="A385" s="210">
        <v>384</v>
      </c>
      <c r="B385" s="172" t="s">
        <v>10976</v>
      </c>
      <c r="C385" s="235">
        <v>45937</v>
      </c>
      <c r="D385" s="168">
        <v>45936</v>
      </c>
      <c r="E385" s="167" t="s">
        <v>39</v>
      </c>
      <c r="F385" s="170" t="s">
        <v>11021</v>
      </c>
      <c r="G385" s="170" t="s">
        <v>11022</v>
      </c>
      <c r="H385" s="172" t="s">
        <v>5508</v>
      </c>
      <c r="I385" s="172" t="s">
        <v>5989</v>
      </c>
      <c r="J385" s="172" t="s">
        <v>1088</v>
      </c>
      <c r="K385" s="172"/>
      <c r="L385" s="270" t="s">
        <v>1184</v>
      </c>
      <c r="M385" s="270" t="s">
        <v>1184</v>
      </c>
      <c r="N385" s="166" t="s">
        <v>1088</v>
      </c>
      <c r="O385" s="177" t="s">
        <v>1089</v>
      </c>
      <c r="P385" s="170" t="str">
        <f ca="1">DATEDIF(C385,'Incoming 2023'!$O$2,"Y")&amp;" tahun, "&amp;DATEDIF(C385,'Incoming 2023'!$O$2,"YM")&amp;" bulan, "&amp;DATEDIF(C385,'Incoming 2023'!$O$2,"MD")&amp;" hari"</f>
        <v>1 tahun, 0 bulan, 2 hari</v>
      </c>
      <c r="Q385" s="207">
        <f ca="1">DATEDIF(C385,Summary!$A$1,"d")</f>
        <v>367</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x14ac:dyDescent="0.7">
      <c r="A386" s="210">
        <v>385</v>
      </c>
      <c r="B386" s="172" t="s">
        <v>10977</v>
      </c>
      <c r="C386" s="235">
        <v>45937</v>
      </c>
      <c r="D386" s="168">
        <v>45932</v>
      </c>
      <c r="E386" s="167" t="s">
        <v>39</v>
      </c>
      <c r="F386" s="170" t="s">
        <v>11023</v>
      </c>
      <c r="G386" s="170" t="s">
        <v>11024</v>
      </c>
      <c r="H386" s="172" t="s">
        <v>5508</v>
      </c>
      <c r="I386" s="167" t="s">
        <v>5989</v>
      </c>
      <c r="J386" s="172" t="s">
        <v>6030</v>
      </c>
      <c r="K386" s="172"/>
      <c r="L386" s="270" t="s">
        <v>1184</v>
      </c>
      <c r="M386" s="270" t="s">
        <v>1184</v>
      </c>
      <c r="N386" s="166" t="s">
        <v>1175</v>
      </c>
      <c r="O386" s="177" t="s">
        <v>7484</v>
      </c>
      <c r="P386" s="170" t="str">
        <f ca="1">DATEDIF(C386,'Incoming 2023'!$O$2,"Y")&amp;" tahun, "&amp;DATEDIF(C386,'Incoming 2023'!$O$2,"YM")&amp;" bulan, "&amp;DATEDIF(C386,'Incoming 2023'!$O$2,"MD")&amp;" hari"</f>
        <v>1 tahun, 0 bulan, 2 hari</v>
      </c>
      <c r="Q386" s="207">
        <f ca="1">DATEDIF(C386,Summary!$A$1,"d")</f>
        <v>367</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x14ac:dyDescent="0.7">
      <c r="A387" s="210">
        <v>386</v>
      </c>
      <c r="B387" s="172" t="s">
        <v>10978</v>
      </c>
      <c r="C387" s="235">
        <v>45937</v>
      </c>
      <c r="D387" s="168">
        <v>45931</v>
      </c>
      <c r="E387" s="167" t="s">
        <v>39</v>
      </c>
      <c r="F387" s="170" t="s">
        <v>11025</v>
      </c>
      <c r="G387" s="170" t="s">
        <v>11024</v>
      </c>
      <c r="H387" s="172" t="s">
        <v>5508</v>
      </c>
      <c r="I387" s="167" t="s">
        <v>5989</v>
      </c>
      <c r="J387" s="172" t="s">
        <v>6030</v>
      </c>
      <c r="K387" s="172"/>
      <c r="L387" s="241" t="s">
        <v>1305</v>
      </c>
      <c r="M387" s="241" t="s">
        <v>5813</v>
      </c>
      <c r="N387" s="166" t="s">
        <v>1175</v>
      </c>
      <c r="O387" s="177" t="s">
        <v>7484</v>
      </c>
      <c r="P387" s="170" t="str">
        <f ca="1">DATEDIF(C387,'Incoming 2023'!$O$2,"Y")&amp;" tahun, "&amp;DATEDIF(C387,'Incoming 2023'!$O$2,"YM")&amp;" bulan, "&amp;DATEDIF(C387,'Incoming 2023'!$O$2,"MD")&amp;" hari"</f>
        <v>1 tahun, 0 bulan, 2 hari</v>
      </c>
      <c r="Q387" s="207">
        <f ca="1">DATEDIF(C387,Summary!$A$1,"d")</f>
        <v>367</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x14ac:dyDescent="0.7">
      <c r="A388" s="210">
        <v>387</v>
      </c>
      <c r="B388" s="172" t="s">
        <v>10979</v>
      </c>
      <c r="C388" s="235">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1 tahun, 0 bulan, 2 hari</v>
      </c>
      <c r="Q388" s="207">
        <f ca="1">DATEDIF(C388,Summary!$A$1,"d")</f>
        <v>367</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x14ac:dyDescent="0.7">
      <c r="A389" s="210">
        <v>388</v>
      </c>
      <c r="B389" s="172" t="s">
        <v>10980</v>
      </c>
      <c r="C389" s="235">
        <v>45937</v>
      </c>
      <c r="D389" s="168">
        <v>45925</v>
      </c>
      <c r="E389" s="167" t="s">
        <v>39</v>
      </c>
      <c r="F389" s="170" t="s">
        <v>11028</v>
      </c>
      <c r="G389" s="170" t="s">
        <v>11029</v>
      </c>
      <c r="H389" s="172" t="s">
        <v>5508</v>
      </c>
      <c r="I389" s="172" t="s">
        <v>5989</v>
      </c>
      <c r="J389" s="172" t="s">
        <v>7866</v>
      </c>
      <c r="K389" s="172"/>
      <c r="L389" s="270" t="s">
        <v>1184</v>
      </c>
      <c r="M389" s="270" t="s">
        <v>1184</v>
      </c>
      <c r="N389" s="166" t="s">
        <v>10720</v>
      </c>
      <c r="O389" s="177" t="s">
        <v>9788</v>
      </c>
      <c r="P389" s="170" t="str">
        <f ca="1">DATEDIF(C389,'Incoming 2023'!$O$2,"Y")&amp;" tahun, "&amp;DATEDIF(C389,'Incoming 2023'!$O$2,"YM")&amp;" bulan, "&amp;DATEDIF(C389,'Incoming 2023'!$O$2,"MD")&amp;" hari"</f>
        <v>1 tahun, 0 bulan, 2 hari</v>
      </c>
      <c r="Q389" s="207">
        <f ca="1">DATEDIF(C389,Summary!$A$1,"d")</f>
        <v>367</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x14ac:dyDescent="0.25">
      <c r="A390" s="210">
        <v>389</v>
      </c>
      <c r="B390" s="172" t="s">
        <v>10981</v>
      </c>
      <c r="C390" s="235">
        <v>45943</v>
      </c>
      <c r="D390" s="168">
        <v>45926</v>
      </c>
      <c r="E390" s="167" t="s">
        <v>39</v>
      </c>
      <c r="F390" s="170" t="s">
        <v>11030</v>
      </c>
      <c r="G390" s="170" t="s">
        <v>11031</v>
      </c>
      <c r="H390" s="172" t="s">
        <v>1079</v>
      </c>
      <c r="I390" s="167" t="s">
        <v>5999</v>
      </c>
      <c r="J390" s="172" t="s">
        <v>5841</v>
      </c>
      <c r="K390" s="167" t="s">
        <v>11476</v>
      </c>
      <c r="L390" s="270" t="s">
        <v>1184</v>
      </c>
      <c r="M390" s="270" t="s">
        <v>1184</v>
      </c>
      <c r="N390" s="166" t="s">
        <v>1088</v>
      </c>
      <c r="O390" s="177" t="s">
        <v>1089</v>
      </c>
      <c r="P390" s="170" t="str">
        <f ca="1">DATEDIF(C390,'Incoming 2023'!$O$2,"Y")&amp;" tahun, "&amp;DATEDIF(C390,'Incoming 2023'!$O$2,"YM")&amp;" bulan, "&amp;DATEDIF(C390,'Incoming 2023'!$O$2,"MD")&amp;" hari"</f>
        <v>0 tahun, 11 bulan, 26 hari</v>
      </c>
      <c r="Q390" s="207">
        <f ca="1">DATEDIF(C390,Summary!$A$1,"d")</f>
        <v>361</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x14ac:dyDescent="0.7">
      <c r="A391" s="210">
        <v>390</v>
      </c>
      <c r="B391" s="172" t="s">
        <v>10982</v>
      </c>
      <c r="C391" s="235">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11 bulan, 26 hari</v>
      </c>
      <c r="Q391" s="207">
        <f ca="1">DATEDIF(C391,Summary!$A$1,"d")</f>
        <v>361</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x14ac:dyDescent="0.7">
      <c r="A392" s="210">
        <v>391</v>
      </c>
      <c r="B392" s="172" t="s">
        <v>10983</v>
      </c>
      <c r="C392" s="235">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11 bulan, 26 hari</v>
      </c>
      <c r="Q392" s="207">
        <f ca="1">DATEDIF(C392,Summary!$A$1,"d")</f>
        <v>361</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x14ac:dyDescent="0.7">
      <c r="A393" s="210">
        <v>392</v>
      </c>
      <c r="B393" s="172" t="s">
        <v>10983</v>
      </c>
      <c r="C393" s="235">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11 bulan, 26 hari</v>
      </c>
      <c r="Q393" s="207">
        <f ca="1">DATEDIF(C393,Summary!$A$1,"d")</f>
        <v>361</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x14ac:dyDescent="0.7">
      <c r="A394" s="210">
        <v>393</v>
      </c>
      <c r="B394" s="172" t="s">
        <v>11399</v>
      </c>
      <c r="C394" s="235">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11 bulan, 22 hari</v>
      </c>
      <c r="Q394" s="207">
        <f ca="1">DATEDIF(C394,Summary!$A$1,"d")</f>
        <v>357</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x14ac:dyDescent="0.7">
      <c r="A395" s="210">
        <v>394</v>
      </c>
      <c r="B395" s="172" t="s">
        <v>11400</v>
      </c>
      <c r="C395" s="235">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11 bulan, 22 hari</v>
      </c>
      <c r="Q395" s="207">
        <f ca="1">DATEDIF(C395,Summary!$A$1,"d")</f>
        <v>357</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x14ac:dyDescent="0.7">
      <c r="A396" s="210">
        <v>395</v>
      </c>
      <c r="B396" s="172" t="s">
        <v>11401</v>
      </c>
      <c r="C396" s="235">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11 bulan, 20 hari</v>
      </c>
      <c r="Q396" s="207">
        <f ca="1">DATEDIF(C396,Summary!$A$1,"d")</f>
        <v>355</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x14ac:dyDescent="0.7">
      <c r="A397" s="210">
        <v>396</v>
      </c>
      <c r="B397" s="172" t="s">
        <v>11402</v>
      </c>
      <c r="C397" s="235">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11 bulan, 19 hari</v>
      </c>
      <c r="Q397" s="207">
        <f ca="1">DATEDIF(C397,Summary!$A$1,"d")</f>
        <v>354</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x14ac:dyDescent="0.7">
      <c r="A398" s="210">
        <v>397</v>
      </c>
      <c r="B398" s="172" t="s">
        <v>11403</v>
      </c>
      <c r="C398" s="235">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11 bulan, 19 hari</v>
      </c>
      <c r="Q398" s="207">
        <f ca="1">DATEDIF(C398,Summary!$A$1,"d")</f>
        <v>354</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x14ac:dyDescent="0.7">
      <c r="A399" s="210">
        <v>398</v>
      </c>
      <c r="B399" s="172" t="s">
        <v>11404</v>
      </c>
      <c r="C399" s="235">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11 bulan, 19 hari</v>
      </c>
      <c r="Q399" s="207">
        <f ca="1">DATEDIF(C399,Summary!$A$1,"d")</f>
        <v>354</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x14ac:dyDescent="0.7">
      <c r="A400" s="210">
        <v>399</v>
      </c>
      <c r="B400" s="172" t="s">
        <v>11405</v>
      </c>
      <c r="C400" s="235">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11 bulan, 19 hari</v>
      </c>
      <c r="Q400" s="207">
        <f ca="1">DATEDIF(C400,Summary!$A$1,"d")</f>
        <v>354</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x14ac:dyDescent="0.7">
      <c r="A401" s="210">
        <v>400</v>
      </c>
      <c r="B401" s="172" t="s">
        <v>11406</v>
      </c>
      <c r="C401" s="235">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11 bulan, 19 hari</v>
      </c>
      <c r="Q401" s="207">
        <f ca="1">DATEDIF(C401,Summary!$A$1,"d")</f>
        <v>354</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x14ac:dyDescent="0.7">
      <c r="A402" s="210">
        <v>401</v>
      </c>
      <c r="B402" s="172" t="s">
        <v>11407</v>
      </c>
      <c r="C402" s="235">
        <v>45953</v>
      </c>
      <c r="D402" s="168">
        <v>45939</v>
      </c>
      <c r="E402" s="167" t="s">
        <v>39</v>
      </c>
      <c r="F402" s="170" t="s">
        <v>11439</v>
      </c>
      <c r="G402" s="170" t="s">
        <v>11440</v>
      </c>
      <c r="H402" s="172" t="s">
        <v>5508</v>
      </c>
      <c r="I402" s="167" t="s">
        <v>5989</v>
      </c>
      <c r="J402" s="172" t="s">
        <v>8792</v>
      </c>
      <c r="K402" s="168">
        <v>45958</v>
      </c>
      <c r="L402" s="241" t="s">
        <v>1305</v>
      </c>
      <c r="M402" s="241" t="s">
        <v>5815</v>
      </c>
      <c r="N402" s="166" t="s">
        <v>1070</v>
      </c>
      <c r="O402" s="170" t="s">
        <v>7652</v>
      </c>
      <c r="P402" s="170" t="str">
        <f ca="1">DATEDIF(C402,'Incoming 2023'!$O$2,"Y")&amp;" tahun, "&amp;DATEDIF(C402,'Incoming 2023'!$O$2,"YM")&amp;" bulan, "&amp;DATEDIF(C402,'Incoming 2023'!$O$2,"MD")&amp;" hari"</f>
        <v>0 tahun, 11 bulan, 16 hari</v>
      </c>
      <c r="Q402" s="207">
        <f ca="1">DATEDIF(C402,Summary!$A$1,"d")</f>
        <v>351</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x14ac:dyDescent="0.7">
      <c r="A403" s="210">
        <v>402</v>
      </c>
      <c r="B403" s="172" t="s">
        <v>11408</v>
      </c>
      <c r="C403" s="235">
        <v>45953</v>
      </c>
      <c r="D403" s="168">
        <v>45937</v>
      </c>
      <c r="E403" s="167" t="s">
        <v>39</v>
      </c>
      <c r="F403" s="170" t="s">
        <v>11441</v>
      </c>
      <c r="G403" s="170" t="s">
        <v>11442</v>
      </c>
      <c r="H403" s="172" t="s">
        <v>5508</v>
      </c>
      <c r="I403" s="172" t="s">
        <v>3200</v>
      </c>
      <c r="J403" s="172" t="s">
        <v>5939</v>
      </c>
      <c r="K403" s="174"/>
      <c r="L403" s="270" t="s">
        <v>1184</v>
      </c>
      <c r="M403" s="270" t="s">
        <v>1184</v>
      </c>
      <c r="N403" s="166" t="s">
        <v>10661</v>
      </c>
      <c r="O403" s="177" t="s">
        <v>10891</v>
      </c>
      <c r="P403" s="170" t="str">
        <f ca="1">DATEDIF(C403,'Incoming 2023'!$O$2,"Y")&amp;" tahun, "&amp;DATEDIF(C403,'Incoming 2023'!$O$2,"YM")&amp;" bulan, "&amp;DATEDIF(C403,'Incoming 2023'!$O$2,"MD")&amp;" hari"</f>
        <v>0 tahun, 11 bulan, 16 hari</v>
      </c>
      <c r="Q403" s="207">
        <f ca="1">DATEDIF(C403,Summary!$A$1,"d")</f>
        <v>351</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x14ac:dyDescent="0.7">
      <c r="A404" s="210">
        <v>403</v>
      </c>
      <c r="B404" s="172" t="s">
        <v>11409</v>
      </c>
      <c r="C404" s="235">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11 bulan, 16 hari</v>
      </c>
      <c r="Q404" s="207">
        <f ca="1">DATEDIF(C404,Summary!$A$1,"d")</f>
        <v>351</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x14ac:dyDescent="0.7">
      <c r="A405" s="210">
        <v>404</v>
      </c>
      <c r="B405" s="172" t="s">
        <v>11410</v>
      </c>
      <c r="C405" s="235">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11 bulan, 16 hari</v>
      </c>
      <c r="Q405" s="207">
        <f ca="1">DATEDIF(C405,Summary!$A$1,"d")</f>
        <v>351</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x14ac:dyDescent="0.7">
      <c r="A406" s="210">
        <v>405</v>
      </c>
      <c r="B406" s="172" t="s">
        <v>11411</v>
      </c>
      <c r="C406" s="235">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11 bulan, 16 hari</v>
      </c>
      <c r="Q406" s="207">
        <f ca="1">DATEDIF(C406,Summary!$A$1,"d")</f>
        <v>351</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x14ac:dyDescent="0.7">
      <c r="A407" s="210">
        <v>406</v>
      </c>
      <c r="B407" s="172" t="s">
        <v>11412</v>
      </c>
      <c r="C407" s="235">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11 bulan, 16 hari</v>
      </c>
      <c r="Q407" s="207">
        <f ca="1">DATEDIF(C407,Summary!$A$1,"d")</f>
        <v>351</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x14ac:dyDescent="0.7">
      <c r="A408" s="210">
        <v>407</v>
      </c>
      <c r="B408" s="172" t="s">
        <v>11413</v>
      </c>
      <c r="C408" s="235">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11 bulan, 16 hari</v>
      </c>
      <c r="Q408" s="207">
        <f ca="1">DATEDIF(C408,Summary!$A$1,"d")</f>
        <v>351</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x14ac:dyDescent="0.7">
      <c r="A409" s="210">
        <v>408</v>
      </c>
      <c r="B409" s="172" t="s">
        <v>11414</v>
      </c>
      <c r="C409" s="235">
        <v>45954</v>
      </c>
      <c r="D409" s="168">
        <v>45950</v>
      </c>
      <c r="E409" s="167" t="s">
        <v>39</v>
      </c>
      <c r="F409" s="170" t="s">
        <v>11452</v>
      </c>
      <c r="G409" s="170" t="s">
        <v>11453</v>
      </c>
      <c r="H409" s="172" t="s">
        <v>1079</v>
      </c>
      <c r="I409" s="172" t="s">
        <v>3199</v>
      </c>
      <c r="J409" s="172" t="s">
        <v>5701</v>
      </c>
      <c r="K409" s="174"/>
      <c r="L409" s="270" t="s">
        <v>1184</v>
      </c>
      <c r="M409" s="270" t="s">
        <v>1184</v>
      </c>
      <c r="N409" s="166" t="s">
        <v>1080</v>
      </c>
      <c r="O409" s="177" t="s">
        <v>8269</v>
      </c>
      <c r="P409" s="170" t="str">
        <f ca="1">DATEDIF(C409,'Incoming 2023'!$O$2,"Y")&amp;" tahun, "&amp;DATEDIF(C409,'Incoming 2023'!$O$2,"YM")&amp;" bulan, "&amp;DATEDIF(C409,'Incoming 2023'!$O$2,"MD")&amp;" hari"</f>
        <v>0 tahun, 11 bulan, 15 hari</v>
      </c>
      <c r="Q409" s="207">
        <f ca="1">DATEDIF(C409,Summary!$A$1,"d")</f>
        <v>350</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x14ac:dyDescent="0.25">
      <c r="A410" s="210">
        <v>409</v>
      </c>
      <c r="B410" s="172" t="s">
        <v>11415</v>
      </c>
      <c r="C410" s="235">
        <v>45954</v>
      </c>
      <c r="D410" s="168">
        <v>45939</v>
      </c>
      <c r="E410" s="167" t="s">
        <v>39</v>
      </c>
      <c r="F410" s="170" t="s">
        <v>11454</v>
      </c>
      <c r="G410" s="170" t="s">
        <v>11455</v>
      </c>
      <c r="H410" s="172" t="s">
        <v>1079</v>
      </c>
      <c r="I410" s="167" t="s">
        <v>3277</v>
      </c>
      <c r="J410" s="172" t="s">
        <v>6953</v>
      </c>
      <c r="K410" s="168">
        <v>45968</v>
      </c>
      <c r="L410" s="270" t="s">
        <v>1184</v>
      </c>
      <c r="M410" s="270" t="s">
        <v>1184</v>
      </c>
      <c r="N410" s="166" t="s">
        <v>1079</v>
      </c>
      <c r="O410" s="177" t="s">
        <v>2488</v>
      </c>
      <c r="P410" s="170" t="str">
        <f ca="1">DATEDIF(C410,'Incoming 2023'!$O$2,"Y")&amp;" tahun, "&amp;DATEDIF(C410,'Incoming 2023'!$O$2,"YM")&amp;" bulan, "&amp;DATEDIF(C410,'Incoming 2023'!$O$2,"MD")&amp;" hari"</f>
        <v>0 tahun, 11 bulan, 15 hari</v>
      </c>
      <c r="Q410" s="207">
        <f ca="1">DATEDIF(C410,Summary!$A$1,"d")</f>
        <v>350</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x14ac:dyDescent="0.7">
      <c r="A411" s="210">
        <v>410</v>
      </c>
      <c r="B411" s="172" t="s">
        <v>11416</v>
      </c>
      <c r="C411" s="235">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11 bulan, 11 hari</v>
      </c>
      <c r="Q411" s="207">
        <f ca="1">DATEDIF(C411,Summary!$A$1,"d")</f>
        <v>346</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x14ac:dyDescent="0.25">
      <c r="A412" s="210">
        <v>411</v>
      </c>
      <c r="B412" s="172" t="s">
        <v>11417</v>
      </c>
      <c r="C412" s="235">
        <v>45957</v>
      </c>
      <c r="D412" s="168">
        <v>45936</v>
      </c>
      <c r="E412" s="167" t="s">
        <v>39</v>
      </c>
      <c r="F412" s="170" t="s">
        <v>11459</v>
      </c>
      <c r="G412" s="170" t="s">
        <v>11460</v>
      </c>
      <c r="H412" s="172" t="s">
        <v>5508</v>
      </c>
      <c r="I412" s="172" t="s">
        <v>5999</v>
      </c>
      <c r="J412" s="172" t="s">
        <v>5841</v>
      </c>
      <c r="K412" s="168">
        <v>45971</v>
      </c>
      <c r="L412" s="270" t="s">
        <v>1184</v>
      </c>
      <c r="M412" s="270" t="s">
        <v>1184</v>
      </c>
      <c r="N412" s="166" t="s">
        <v>1079</v>
      </c>
      <c r="O412" s="177" t="s">
        <v>2488</v>
      </c>
      <c r="P412" s="170" t="str">
        <f ca="1">DATEDIF(C412,'Incoming 2023'!$O$2,"Y")&amp;" tahun, "&amp;DATEDIF(C412,'Incoming 2023'!$O$2,"YM")&amp;" bulan, "&amp;DATEDIF(C412,'Incoming 2023'!$O$2,"MD")&amp;" hari"</f>
        <v>0 tahun, 11 bulan, 12 hari</v>
      </c>
      <c r="Q412" s="207">
        <f ca="1">DATEDIF(C412,Summary!$A$1,"d")</f>
        <v>347</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x14ac:dyDescent="0.7">
      <c r="A413" s="210">
        <v>412</v>
      </c>
      <c r="B413" s="172" t="s">
        <v>11418</v>
      </c>
      <c r="C413" s="235">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11 bulan, 10 hari</v>
      </c>
      <c r="Q413" s="207">
        <f ca="1">DATEDIF(C413,Summary!$A$1,"d")</f>
        <v>345</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x14ac:dyDescent="0.7">
      <c r="A414" s="210">
        <v>413</v>
      </c>
      <c r="B414" s="172" t="s">
        <v>11419</v>
      </c>
      <c r="C414" s="235">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11 bulan, 10 hari</v>
      </c>
      <c r="Q414" s="207">
        <f ca="1">DATEDIF(C414,Summary!$A$1,"d")</f>
        <v>345</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x14ac:dyDescent="0.7">
      <c r="A415" s="210">
        <v>414</v>
      </c>
      <c r="B415" s="172" t="s">
        <v>11420</v>
      </c>
      <c r="C415" s="235">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11 bulan, 10 hari</v>
      </c>
      <c r="Q415" s="207">
        <f ca="1">DATEDIF(C415,Summary!$A$1,"d")</f>
        <v>345</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x14ac:dyDescent="0.25">
      <c r="A416" s="210">
        <v>415</v>
      </c>
      <c r="B416" s="172" t="s">
        <v>11421</v>
      </c>
      <c r="C416" s="235">
        <v>45959</v>
      </c>
      <c r="D416" s="168">
        <v>45890</v>
      </c>
      <c r="E416" s="167" t="s">
        <v>39</v>
      </c>
      <c r="F416" s="170" t="s">
        <v>11466</v>
      </c>
      <c r="G416" s="170" t="s">
        <v>11467</v>
      </c>
      <c r="H416" s="172" t="s">
        <v>1079</v>
      </c>
      <c r="I416" s="167" t="s">
        <v>7876</v>
      </c>
      <c r="J416" s="172" t="s">
        <v>5841</v>
      </c>
      <c r="K416" s="166" t="s">
        <v>11477</v>
      </c>
      <c r="L416" s="270" t="s">
        <v>1184</v>
      </c>
      <c r="M416" s="270" t="s">
        <v>1184</v>
      </c>
      <c r="N416" s="166" t="s">
        <v>1079</v>
      </c>
      <c r="O416" s="177" t="s">
        <v>11468</v>
      </c>
      <c r="P416" s="170" t="str">
        <f ca="1">DATEDIF(C416,'Incoming 2023'!$O$2,"Y")&amp;" tahun, "&amp;DATEDIF(C416,'Incoming 2023'!$O$2,"YM")&amp;" bulan, "&amp;DATEDIF(C416,'Incoming 2023'!$O$2,"MD")&amp;" hari"</f>
        <v>0 tahun, 11 bulan, 10 hari</v>
      </c>
      <c r="Q416" s="207">
        <f ca="1">DATEDIF(C416,Summary!$A$1,"d")</f>
        <v>345</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x14ac:dyDescent="0.7">
      <c r="A417" s="210">
        <v>416</v>
      </c>
      <c r="B417" s="172" t="s">
        <v>11422</v>
      </c>
      <c r="C417" s="235">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11 bulan, 9 hari</v>
      </c>
      <c r="Q417" s="207">
        <f ca="1">DATEDIF(C417,Summary!$A$1,"d")</f>
        <v>344</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x14ac:dyDescent="0.7">
      <c r="A418" s="210">
        <v>417</v>
      </c>
      <c r="B418" s="172" t="s">
        <v>11423</v>
      </c>
      <c r="C418" s="235">
        <v>45960</v>
      </c>
      <c r="D418" s="168">
        <v>45953</v>
      </c>
      <c r="E418" s="167" t="s">
        <v>39</v>
      </c>
      <c r="F418" s="170" t="s">
        <v>11470</v>
      </c>
      <c r="G418" s="170" t="s">
        <v>11471</v>
      </c>
      <c r="H418" s="172" t="s">
        <v>1079</v>
      </c>
      <c r="I418" s="172" t="s">
        <v>5999</v>
      </c>
      <c r="J418" s="172" t="s">
        <v>6005</v>
      </c>
      <c r="K418" s="174"/>
      <c r="L418" s="270" t="s">
        <v>1184</v>
      </c>
      <c r="M418" s="270" t="s">
        <v>1184</v>
      </c>
      <c r="N418" s="166" t="s">
        <v>1744</v>
      </c>
      <c r="O418" s="177" t="s">
        <v>1744</v>
      </c>
      <c r="P418" s="170" t="str">
        <f ca="1">DATEDIF(C418,'Incoming 2023'!$O$2,"Y")&amp;" tahun, "&amp;DATEDIF(C418,'Incoming 2023'!$O$2,"YM")&amp;" bulan, "&amp;DATEDIF(C418,'Incoming 2023'!$O$2,"MD")&amp;" hari"</f>
        <v>0 tahun, 11 bulan, 9 hari</v>
      </c>
      <c r="Q418" s="207">
        <f ca="1">DATEDIF(C418,Summary!$A$1,"d")</f>
        <v>344</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x14ac:dyDescent="0.7">
      <c r="A419" s="210">
        <v>418</v>
      </c>
      <c r="B419" s="172" t="s">
        <v>11424</v>
      </c>
      <c r="C419" s="235">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11 bulan, 9 hari</v>
      </c>
      <c r="Q419" s="207">
        <f ca="1">DATEDIF(C419,Summary!$A$1,"d")</f>
        <v>344</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x14ac:dyDescent="0.7">
      <c r="A420" s="210">
        <v>419</v>
      </c>
      <c r="B420" s="172" t="s">
        <v>11563</v>
      </c>
      <c r="C420" s="233">
        <v>45961</v>
      </c>
      <c r="D420" s="208">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11 bulan, 8 hari</v>
      </c>
      <c r="Q420" s="207">
        <f ca="1">DATEDIF(C420,Summary!$A$1,"d")</f>
        <v>343</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x14ac:dyDescent="0.7">
      <c r="A421" s="210">
        <v>420</v>
      </c>
      <c r="B421" s="172" t="s">
        <v>11564</v>
      </c>
      <c r="C421" s="233">
        <v>45964</v>
      </c>
      <c r="D421" s="208">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11 bulan, 6 hari</v>
      </c>
      <c r="Q421" s="207">
        <f ca="1">DATEDIF(C421,Summary!$A$1,"d")</f>
        <v>340</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x14ac:dyDescent="0.7">
      <c r="A422" s="210">
        <v>421</v>
      </c>
      <c r="B422" s="172" t="s">
        <v>11565</v>
      </c>
      <c r="C422" s="233">
        <v>45965</v>
      </c>
      <c r="D422" s="208">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11 bulan, 5 hari</v>
      </c>
      <c r="Q422" s="207">
        <f ca="1">DATEDIF(C422,Summary!$A$1,"d")</f>
        <v>339</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x14ac:dyDescent="0.7">
      <c r="A423" s="210">
        <v>422</v>
      </c>
      <c r="B423" s="172" t="s">
        <v>11566</v>
      </c>
      <c r="C423" s="233">
        <v>45965</v>
      </c>
      <c r="D423" s="208">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11 bulan, 5 hari</v>
      </c>
      <c r="Q423" s="207">
        <f ca="1">DATEDIF(C423,Summary!$A$1,"d")</f>
        <v>339</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x14ac:dyDescent="0.7">
      <c r="A424" s="210">
        <v>423</v>
      </c>
      <c r="B424" s="172" t="s">
        <v>11567</v>
      </c>
      <c r="C424" s="233">
        <v>45967</v>
      </c>
      <c r="D424" s="208">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11 bulan, 3 hari</v>
      </c>
      <c r="Q424" s="207">
        <f ca="1">DATEDIF(C424,Summary!$A$1,"d")</f>
        <v>337</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x14ac:dyDescent="0.7">
      <c r="A425" s="210">
        <v>424</v>
      </c>
      <c r="B425" s="172" t="s">
        <v>11568</v>
      </c>
      <c r="C425" s="233">
        <v>45967</v>
      </c>
      <c r="D425" s="208">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11 bulan, 3 hari</v>
      </c>
      <c r="Q425" s="207">
        <f ca="1">DATEDIF(C425,Summary!$A$1,"d")</f>
        <v>337</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x14ac:dyDescent="0.7">
      <c r="A426" s="210">
        <v>425</v>
      </c>
      <c r="B426" s="172" t="s">
        <v>11569</v>
      </c>
      <c r="C426" s="233">
        <v>45968</v>
      </c>
      <c r="D426" s="208">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11 bulan, 2 hari</v>
      </c>
      <c r="Q426" s="207">
        <f ca="1">DATEDIF(C426,Summary!$A$1,"d")</f>
        <v>336</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x14ac:dyDescent="0.7">
      <c r="A427" s="210">
        <v>426</v>
      </c>
      <c r="B427" s="172" t="s">
        <v>11570</v>
      </c>
      <c r="C427" s="233">
        <v>45968</v>
      </c>
      <c r="D427" s="208">
        <v>45964</v>
      </c>
      <c r="E427" s="167" t="s">
        <v>39</v>
      </c>
      <c r="F427" s="170" t="s">
        <v>11598</v>
      </c>
      <c r="G427" s="170" t="s">
        <v>11599</v>
      </c>
      <c r="H427" s="172" t="s">
        <v>5508</v>
      </c>
      <c r="I427" s="167" t="s">
        <v>5989</v>
      </c>
      <c r="J427" s="175" t="s">
        <v>9425</v>
      </c>
      <c r="K427" s="174"/>
      <c r="L427" s="270" t="s">
        <v>1184</v>
      </c>
      <c r="M427" s="270" t="s">
        <v>1184</v>
      </c>
      <c r="N427" s="166" t="s">
        <v>11600</v>
      </c>
      <c r="O427" s="177" t="s">
        <v>11601</v>
      </c>
      <c r="P427" s="170" t="str">
        <f ca="1">DATEDIF(C427,'Incoming 2023'!$O$2,"Y")&amp;" tahun, "&amp;DATEDIF(C427,'Incoming 2023'!$O$2,"YM")&amp;" bulan, "&amp;DATEDIF(C427,'Incoming 2023'!$O$2,"MD")&amp;" hari"</f>
        <v>0 tahun, 11 bulan, 2 hari</v>
      </c>
      <c r="Q427" s="207">
        <f ca="1">DATEDIF(C427,Summary!$A$1,"d")</f>
        <v>336</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x14ac:dyDescent="0.7">
      <c r="A428" s="210">
        <v>427</v>
      </c>
      <c r="B428" s="172" t="s">
        <v>11571</v>
      </c>
      <c r="C428" s="233">
        <v>45968</v>
      </c>
      <c r="D428" s="208">
        <v>45957</v>
      </c>
      <c r="E428" s="167" t="s">
        <v>39</v>
      </c>
      <c r="F428" s="170" t="s">
        <v>11602</v>
      </c>
      <c r="G428" s="170" t="s">
        <v>11603</v>
      </c>
      <c r="H428" s="172" t="s">
        <v>5508</v>
      </c>
      <c r="I428" s="167" t="s">
        <v>3200</v>
      </c>
      <c r="J428" s="175" t="s">
        <v>6953</v>
      </c>
      <c r="K428" s="174"/>
      <c r="L428" s="270" t="s">
        <v>1184</v>
      </c>
      <c r="M428" s="270" t="s">
        <v>1184</v>
      </c>
      <c r="N428" s="166" t="s">
        <v>1175</v>
      </c>
      <c r="O428" s="177" t="s">
        <v>1176</v>
      </c>
      <c r="P428" s="170" t="str">
        <f ca="1">DATEDIF(C428,'Incoming 2023'!$O$2,"Y")&amp;" tahun, "&amp;DATEDIF(C428,'Incoming 2023'!$O$2,"YM")&amp;" bulan, "&amp;DATEDIF(C428,'Incoming 2023'!$O$2,"MD")&amp;" hari"</f>
        <v>0 tahun, 11 bulan, 2 hari</v>
      </c>
      <c r="Q428" s="207">
        <f ca="1">DATEDIF(C428,Summary!$A$1,"d")</f>
        <v>336</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x14ac:dyDescent="0.25">
      <c r="A429" s="210">
        <v>428</v>
      </c>
      <c r="B429" s="172" t="s">
        <v>11572</v>
      </c>
      <c r="C429" s="233">
        <v>45968</v>
      </c>
      <c r="D429" s="208">
        <v>45954</v>
      </c>
      <c r="E429" s="167" t="s">
        <v>39</v>
      </c>
      <c r="F429" s="170" t="s">
        <v>11604</v>
      </c>
      <c r="G429" s="170" t="s">
        <v>10419</v>
      </c>
      <c r="H429" s="172" t="s">
        <v>5508</v>
      </c>
      <c r="I429" s="167" t="s">
        <v>5989</v>
      </c>
      <c r="J429" s="175" t="s">
        <v>2881</v>
      </c>
      <c r="K429" s="168">
        <v>45978</v>
      </c>
      <c r="L429" s="241" t="s">
        <v>1305</v>
      </c>
      <c r="M429" s="241" t="s">
        <v>5815</v>
      </c>
      <c r="N429" s="166" t="s">
        <v>1080</v>
      </c>
      <c r="O429" s="177" t="s">
        <v>8269</v>
      </c>
      <c r="P429" s="170" t="str">
        <f ca="1">DATEDIF(C429,'Incoming 2023'!$O$2,"Y")&amp;" tahun, "&amp;DATEDIF(C429,'Incoming 2023'!$O$2,"YM")&amp;" bulan, "&amp;DATEDIF(C429,'Incoming 2023'!$O$2,"MD")&amp;" hari"</f>
        <v>0 tahun, 11 bulan, 2 hari</v>
      </c>
      <c r="Q429" s="207">
        <f ca="1">DATEDIF(C429,Summary!$A$1,"d")</f>
        <v>336</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x14ac:dyDescent="0.7">
      <c r="A430" s="210">
        <v>429</v>
      </c>
      <c r="B430" s="172" t="s">
        <v>11573</v>
      </c>
      <c r="C430" s="233">
        <v>45968</v>
      </c>
      <c r="D430" s="208">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11 bulan, 2 hari</v>
      </c>
      <c r="Q430" s="207">
        <f ca="1">DATEDIF(C430,Summary!$A$1,"d")</f>
        <v>336</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x14ac:dyDescent="0.7">
      <c r="A431" s="210">
        <v>430</v>
      </c>
      <c r="B431" s="172" t="s">
        <v>11574</v>
      </c>
      <c r="C431" s="233">
        <v>45968</v>
      </c>
      <c r="D431" s="208">
        <v>45960</v>
      </c>
      <c r="E431" s="167" t="s">
        <v>39</v>
      </c>
      <c r="F431" s="170" t="s">
        <v>11607</v>
      </c>
      <c r="G431" s="170" t="s">
        <v>11608</v>
      </c>
      <c r="H431" s="172" t="s">
        <v>1079</v>
      </c>
      <c r="I431" s="167" t="s">
        <v>7715</v>
      </c>
      <c r="J431" s="175" t="s">
        <v>2883</v>
      </c>
      <c r="K431" s="174"/>
      <c r="L431" s="270" t="s">
        <v>1184</v>
      </c>
      <c r="M431" s="270" t="s">
        <v>1184</v>
      </c>
      <c r="N431" s="166" t="s">
        <v>1079</v>
      </c>
      <c r="O431" s="177" t="s">
        <v>5499</v>
      </c>
      <c r="P431" s="170" t="str">
        <f ca="1">DATEDIF(C431,'Incoming 2023'!$O$2,"Y")&amp;" tahun, "&amp;DATEDIF(C431,'Incoming 2023'!$O$2,"YM")&amp;" bulan, "&amp;DATEDIF(C431,'Incoming 2023'!$O$2,"MD")&amp;" hari"</f>
        <v>0 tahun, 11 bulan, 2 hari</v>
      </c>
      <c r="Q431" s="207">
        <f ca="1">DATEDIF(C431,Summary!$A$1,"d")</f>
        <v>336</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x14ac:dyDescent="0.7">
      <c r="A432" s="210">
        <v>431</v>
      </c>
      <c r="B432" s="172" t="s">
        <v>11575</v>
      </c>
      <c r="C432" s="233">
        <v>45968</v>
      </c>
      <c r="D432" s="208">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11 bulan, 2 hari</v>
      </c>
      <c r="Q432" s="207">
        <f ca="1">DATEDIF(C432,Summary!$A$1,"d")</f>
        <v>336</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x14ac:dyDescent="0.25">
      <c r="A433" s="210">
        <v>432</v>
      </c>
      <c r="B433" s="172" t="s">
        <v>11576</v>
      </c>
      <c r="C433" s="233">
        <v>45968</v>
      </c>
      <c r="D433" s="208">
        <v>45960</v>
      </c>
      <c r="E433" s="167" t="s">
        <v>39</v>
      </c>
      <c r="F433" s="170" t="s">
        <v>11611</v>
      </c>
      <c r="G433" s="170" t="s">
        <v>11612</v>
      </c>
      <c r="H433" s="172" t="s">
        <v>5508</v>
      </c>
      <c r="I433" s="167" t="s">
        <v>3191</v>
      </c>
      <c r="J433" s="175" t="s">
        <v>2883</v>
      </c>
      <c r="K433" s="168">
        <f>C433+7</f>
        <v>45975</v>
      </c>
      <c r="L433" s="270" t="s">
        <v>1184</v>
      </c>
      <c r="M433" s="270" t="s">
        <v>1184</v>
      </c>
      <c r="N433" s="166" t="s">
        <v>10515</v>
      </c>
      <c r="O433" s="177" t="s">
        <v>10488</v>
      </c>
      <c r="P433" s="170" t="str">
        <f ca="1">DATEDIF(C433,'Incoming 2023'!$O$2,"Y")&amp;" tahun, "&amp;DATEDIF(C433,'Incoming 2023'!$O$2,"YM")&amp;" bulan, "&amp;DATEDIF(C433,'Incoming 2023'!$O$2,"MD")&amp;" hari"</f>
        <v>0 tahun, 11 bulan, 2 hari</v>
      </c>
      <c r="Q433" s="207">
        <f ca="1">DATEDIF(C433,Summary!$A$1,"d")</f>
        <v>336</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x14ac:dyDescent="0.7">
      <c r="A434" s="210">
        <v>433</v>
      </c>
      <c r="B434" s="172" t="s">
        <v>11577</v>
      </c>
      <c r="C434" s="233">
        <v>45968</v>
      </c>
      <c r="D434" s="208">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11 bulan, 2 hari</v>
      </c>
      <c r="Q434" s="207">
        <f ca="1">DATEDIF(C434,Summary!$A$1,"d")</f>
        <v>336</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x14ac:dyDescent="0.7">
      <c r="A435" s="210">
        <v>434</v>
      </c>
      <c r="B435" s="172" t="s">
        <v>11578</v>
      </c>
      <c r="C435" s="233">
        <v>45968</v>
      </c>
      <c r="D435" s="208">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11 bulan, 2 hari</v>
      </c>
      <c r="Q435" s="207">
        <f ca="1">DATEDIF(C435,Summary!$A$1,"d")</f>
        <v>336</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x14ac:dyDescent="0.7">
      <c r="A436" s="210">
        <v>435</v>
      </c>
      <c r="B436" s="172" t="s">
        <v>11579</v>
      </c>
      <c r="C436" s="233">
        <v>45972</v>
      </c>
      <c r="D436" s="208">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10 bulan, 28 hari</v>
      </c>
      <c r="Q436" s="207">
        <f ca="1">DATEDIF(C436,Summary!$A$1,"d")</f>
        <v>332</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x14ac:dyDescent="0.7">
      <c r="A437" s="210">
        <v>436</v>
      </c>
      <c r="B437" s="172" t="s">
        <v>11580</v>
      </c>
      <c r="C437" s="233">
        <v>45973</v>
      </c>
      <c r="D437" s="208">
        <v>45971</v>
      </c>
      <c r="E437" s="167" t="s">
        <v>10388</v>
      </c>
      <c r="F437" s="170" t="s">
        <v>11618</v>
      </c>
      <c r="G437" s="170" t="s">
        <v>11619</v>
      </c>
      <c r="H437" s="172" t="s">
        <v>5508</v>
      </c>
      <c r="I437" s="167" t="s">
        <v>5989</v>
      </c>
      <c r="J437" s="175" t="s">
        <v>7866</v>
      </c>
      <c r="K437" s="174"/>
      <c r="L437" s="270" t="s">
        <v>1184</v>
      </c>
      <c r="M437" s="270" t="s">
        <v>1184</v>
      </c>
      <c r="N437" s="166" t="s">
        <v>10720</v>
      </c>
      <c r="O437" s="177" t="s">
        <v>9788</v>
      </c>
      <c r="P437" s="170" t="str">
        <f ca="1">DATEDIF(C437,'Incoming 2023'!$O$2,"Y")&amp;" tahun, "&amp;DATEDIF(C437,'Incoming 2023'!$O$2,"YM")&amp;" bulan, "&amp;DATEDIF(C437,'Incoming 2023'!$O$2,"MD")&amp;" hari"</f>
        <v>0 tahun, 10 bulan, 27 hari</v>
      </c>
      <c r="Q437" s="207">
        <f ca="1">DATEDIF(C437,Summary!$A$1,"d")</f>
        <v>331</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x14ac:dyDescent="0.7">
      <c r="A438" s="210">
        <v>437</v>
      </c>
      <c r="B438" s="172" t="s">
        <v>11581</v>
      </c>
      <c r="C438" s="233">
        <v>45973</v>
      </c>
      <c r="D438" s="208">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10 bulan, 27 hari</v>
      </c>
      <c r="Q438" s="207">
        <f ca="1">DATEDIF(C438,Summary!$A$1,"d")</f>
        <v>331</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x14ac:dyDescent="0.7">
      <c r="A439" s="210">
        <v>438</v>
      </c>
      <c r="B439" s="172" t="s">
        <v>11582</v>
      </c>
      <c r="C439" s="233">
        <v>45974</v>
      </c>
      <c r="D439" s="208">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10 bulan, 26 hari</v>
      </c>
      <c r="Q439" s="207">
        <f ca="1">DATEDIF(C439,Summary!$A$1,"d")</f>
        <v>330</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x14ac:dyDescent="0.7">
      <c r="A440" s="210">
        <v>439</v>
      </c>
      <c r="B440" s="172" t="s">
        <v>11583</v>
      </c>
      <c r="C440" s="233">
        <v>45974</v>
      </c>
      <c r="D440" s="208">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10 bulan, 26 hari</v>
      </c>
      <c r="Q440" s="207">
        <f ca="1">DATEDIF(C440,Summary!$A$1,"d")</f>
        <v>330</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x14ac:dyDescent="0.7">
      <c r="A441" s="210">
        <v>440</v>
      </c>
      <c r="B441" s="172" t="s">
        <v>11834</v>
      </c>
      <c r="C441" s="235">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10 bulan, 22 hari</v>
      </c>
      <c r="Q441" s="207">
        <f ca="1">DATEDIF(C441,Summary!$A$1,"d")</f>
        <v>326</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x14ac:dyDescent="0.7">
      <c r="A442" s="210">
        <v>441</v>
      </c>
      <c r="B442" s="172" t="s">
        <v>11835</v>
      </c>
      <c r="C442" s="235">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10 bulan, 22 hari</v>
      </c>
      <c r="Q442" s="207">
        <f ca="1">DATEDIF(C442,Summary!$A$1,"d")</f>
        <v>326</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x14ac:dyDescent="0.7">
      <c r="A443" s="210">
        <v>442</v>
      </c>
      <c r="B443" s="172" t="s">
        <v>11836</v>
      </c>
      <c r="C443" s="235">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10 bulan, 22 hari</v>
      </c>
      <c r="Q443" s="207">
        <f ca="1">DATEDIF(C443,Summary!$A$1,"d")</f>
        <v>326</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x14ac:dyDescent="0.7">
      <c r="A444" s="210">
        <v>443</v>
      </c>
      <c r="B444" s="172" t="s">
        <v>11837</v>
      </c>
      <c r="C444" s="235">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10 bulan, 21 hari</v>
      </c>
      <c r="Q444" s="207">
        <f ca="1">DATEDIF(C444,Summary!$A$1,"d")</f>
        <v>325</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x14ac:dyDescent="0.7">
      <c r="A445" s="210">
        <v>444</v>
      </c>
      <c r="B445" s="172" t="s">
        <v>11838</v>
      </c>
      <c r="C445" s="235">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10 bulan, 21 hari</v>
      </c>
      <c r="Q445" s="207">
        <f ca="1">DATEDIF(C445,Summary!$A$1,"d")</f>
        <v>325</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x14ac:dyDescent="0.7">
      <c r="A446" s="210">
        <v>445</v>
      </c>
      <c r="B446" s="172" t="s">
        <v>11839</v>
      </c>
      <c r="C446" s="235">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10 bulan, 20 hari</v>
      </c>
      <c r="Q446" s="207">
        <f ca="1">DATEDIF(C446,Summary!$A$1,"d")</f>
        <v>324</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x14ac:dyDescent="0.7">
      <c r="A447" s="210">
        <v>446</v>
      </c>
      <c r="B447" s="172" t="s">
        <v>11840</v>
      </c>
      <c r="C447" s="235">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10 bulan, 19 hari</v>
      </c>
      <c r="Q447" s="207">
        <f ca="1">DATEDIF(C447,Summary!$A$1,"d")</f>
        <v>323</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x14ac:dyDescent="0.7">
      <c r="A448" s="210">
        <v>447</v>
      </c>
      <c r="B448" s="172" t="s">
        <v>11841</v>
      </c>
      <c r="C448" s="235">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10 bulan, 17 hari</v>
      </c>
      <c r="Q448" s="207">
        <f ca="1">DATEDIF(C448,Summary!$A$1,"d")</f>
        <v>321</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x14ac:dyDescent="0.7">
      <c r="A449" s="210">
        <v>448</v>
      </c>
      <c r="B449" s="172" t="s">
        <v>11842</v>
      </c>
      <c r="C449" s="235">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10 bulan, 15 hari</v>
      </c>
      <c r="Q449" s="207">
        <f ca="1">DATEDIF(C449,Summary!$A$1,"d")</f>
        <v>319</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x14ac:dyDescent="0.7">
      <c r="A450" s="210">
        <v>449</v>
      </c>
      <c r="B450" s="172" t="s">
        <v>11843</v>
      </c>
      <c r="C450" s="235">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10 bulan, 14 hari</v>
      </c>
      <c r="Q450" s="207">
        <f ca="1">DATEDIF(C450,Summary!$A$1,"d")</f>
        <v>318</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x14ac:dyDescent="0.7">
      <c r="A451" s="210">
        <v>450</v>
      </c>
      <c r="B451" s="172" t="s">
        <v>11844</v>
      </c>
      <c r="C451" s="235">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10 bulan, 13 hari</v>
      </c>
      <c r="Q451" s="207">
        <f ca="1">DATEDIF(C451,Summary!$A$1,"d")</f>
        <v>317</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x14ac:dyDescent="0.7">
      <c r="A452" s="210">
        <v>451</v>
      </c>
      <c r="B452" s="172" t="s">
        <v>11845</v>
      </c>
      <c r="C452" s="235">
        <v>45987</v>
      </c>
      <c r="D452" s="168">
        <v>45981</v>
      </c>
      <c r="E452" s="167" t="s">
        <v>39</v>
      </c>
      <c r="F452" s="170" t="s">
        <v>11900</v>
      </c>
      <c r="G452" s="170" t="s">
        <v>11901</v>
      </c>
      <c r="H452" s="172" t="s">
        <v>1079</v>
      </c>
      <c r="I452" s="172" t="s">
        <v>5999</v>
      </c>
      <c r="J452" s="172" t="s">
        <v>1088</v>
      </c>
      <c r="K452" s="174"/>
      <c r="L452" s="270" t="s">
        <v>1184</v>
      </c>
      <c r="M452" s="270" t="s">
        <v>1184</v>
      </c>
      <c r="N452" s="166" t="s">
        <v>1088</v>
      </c>
      <c r="O452" s="177" t="s">
        <v>1089</v>
      </c>
      <c r="P452" s="170" t="str">
        <f ca="1">DATEDIF(C452,'Incoming 2023'!$O$2,"Y")&amp;" tahun, "&amp;DATEDIF(C452,'Incoming 2023'!$O$2,"YM")&amp;" bulan, "&amp;DATEDIF(C452,'Incoming 2023'!$O$2,"MD")&amp;" hari"</f>
        <v>0 tahun, 10 bulan, 13 hari</v>
      </c>
      <c r="Q452" s="207">
        <f ca="1">DATEDIF(C452,Summary!$A$1,"d")</f>
        <v>317</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x14ac:dyDescent="0.7">
      <c r="A453" s="210">
        <v>452</v>
      </c>
      <c r="B453" s="172" t="s">
        <v>11846</v>
      </c>
      <c r="C453" s="235">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10 bulan, 13 hari</v>
      </c>
      <c r="Q453" s="207">
        <f ca="1">DATEDIF(C453,Summary!$A$1,"d")</f>
        <v>317</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x14ac:dyDescent="0.7">
      <c r="A454" s="210">
        <v>453</v>
      </c>
      <c r="B454" s="172" t="s">
        <v>11847</v>
      </c>
      <c r="C454" s="235">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10 bulan, 13 hari</v>
      </c>
      <c r="Q454" s="207">
        <f ca="1">DATEDIF(C454,Summary!$A$1,"d")</f>
        <v>317</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x14ac:dyDescent="0.7">
      <c r="A455" s="210">
        <v>454</v>
      </c>
      <c r="B455" s="172" t="s">
        <v>11848</v>
      </c>
      <c r="C455" s="235">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10 bulan, 13 hari</v>
      </c>
      <c r="Q455" s="207">
        <f ca="1">DATEDIF(C455,Summary!$A$1,"d")</f>
        <v>317</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x14ac:dyDescent="0.7">
      <c r="A456" s="210">
        <v>455</v>
      </c>
      <c r="B456" s="172" t="s">
        <v>11849</v>
      </c>
      <c r="C456" s="235">
        <v>45985</v>
      </c>
      <c r="D456" s="168">
        <v>45952</v>
      </c>
      <c r="E456" s="167" t="s">
        <v>39</v>
      </c>
      <c r="F456" s="170" t="s">
        <v>11908</v>
      </c>
      <c r="G456" s="170" t="s">
        <v>11909</v>
      </c>
      <c r="H456" s="172" t="s">
        <v>5508</v>
      </c>
      <c r="I456" s="172" t="s">
        <v>7715</v>
      </c>
      <c r="J456" s="172" t="s">
        <v>6030</v>
      </c>
      <c r="K456" s="174"/>
      <c r="L456" s="270" t="s">
        <v>1184</v>
      </c>
      <c r="M456" s="270" t="s">
        <v>1184</v>
      </c>
      <c r="N456" s="166" t="s">
        <v>1175</v>
      </c>
      <c r="O456" s="177" t="s">
        <v>1176</v>
      </c>
      <c r="P456" s="170" t="str">
        <f ca="1">DATEDIF(C456,'Incoming 2023'!$O$2,"Y")&amp;" tahun, "&amp;DATEDIF(C456,'Incoming 2023'!$O$2,"YM")&amp;" bulan, "&amp;DATEDIF(C456,'Incoming 2023'!$O$2,"MD")&amp;" hari"</f>
        <v>0 tahun, 10 bulan, 15 hari</v>
      </c>
      <c r="Q456" s="207">
        <f ca="1">DATEDIF(C456,Summary!$A$1,"d")</f>
        <v>319</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x14ac:dyDescent="0.7">
      <c r="A457" s="210">
        <v>456</v>
      </c>
      <c r="B457" s="172" t="s">
        <v>11850</v>
      </c>
      <c r="C457" s="235">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10 bulan, 12 hari</v>
      </c>
      <c r="Q457" s="207">
        <f ca="1">DATEDIF(C457,Summary!$A$1,"d")</f>
        <v>316</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x14ac:dyDescent="0.7">
      <c r="A458" s="210">
        <v>457</v>
      </c>
      <c r="B458" s="172" t="s">
        <v>11851</v>
      </c>
      <c r="C458" s="235">
        <v>45988</v>
      </c>
      <c r="D458" s="168">
        <v>45924</v>
      </c>
      <c r="E458" s="167" t="s">
        <v>39</v>
      </c>
      <c r="F458" s="170" t="s">
        <v>11912</v>
      </c>
      <c r="G458" s="170" t="s">
        <v>11913</v>
      </c>
      <c r="H458" s="172" t="s">
        <v>5508</v>
      </c>
      <c r="I458" s="167" t="s">
        <v>5989</v>
      </c>
      <c r="J458" s="172" t="s">
        <v>6030</v>
      </c>
      <c r="K458" s="174"/>
      <c r="L458" s="241" t="s">
        <v>1305</v>
      </c>
      <c r="M458" s="241" t="s">
        <v>5813</v>
      </c>
      <c r="N458" s="166" t="s">
        <v>10720</v>
      </c>
      <c r="O458" s="177" t="s">
        <v>9788</v>
      </c>
      <c r="P458" s="170" t="str">
        <f ca="1">DATEDIF(C458,'Incoming 2023'!$O$2,"Y")&amp;" tahun, "&amp;DATEDIF(C458,'Incoming 2023'!$O$2,"YM")&amp;" bulan, "&amp;DATEDIF(C458,'Incoming 2023'!$O$2,"MD")&amp;" hari"</f>
        <v>0 tahun, 10 bulan, 12 hari</v>
      </c>
      <c r="Q458" s="207">
        <f ca="1">DATEDIF(C458,Summary!$A$1,"d")</f>
        <v>316</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x14ac:dyDescent="0.7">
      <c r="A459" s="210">
        <v>458</v>
      </c>
      <c r="B459" s="172" t="s">
        <v>11852</v>
      </c>
      <c r="C459" s="235">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10 bulan, 11 hari</v>
      </c>
      <c r="Q459" s="207">
        <f ca="1">DATEDIF(C459,Summary!$A$1,"d")</f>
        <v>315</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x14ac:dyDescent="0.7">
      <c r="A460" s="210">
        <v>459</v>
      </c>
      <c r="B460" s="172" t="s">
        <v>11853</v>
      </c>
      <c r="C460" s="235">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10 bulan, 11 hari</v>
      </c>
      <c r="Q460" s="207">
        <f ca="1">DATEDIF(C460,Summary!$A$1,"d")</f>
        <v>315</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x14ac:dyDescent="0.7">
      <c r="A461" s="210">
        <v>460</v>
      </c>
      <c r="B461" s="172" t="s">
        <v>11854</v>
      </c>
      <c r="C461" s="235">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10 bulan, 9 hari</v>
      </c>
      <c r="Q461" s="207">
        <f ca="1">DATEDIF(C461,Summary!$A$1,"d")</f>
        <v>313</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x14ac:dyDescent="0.7">
      <c r="A462" s="210">
        <v>461</v>
      </c>
      <c r="B462" s="172" t="s">
        <v>11855</v>
      </c>
      <c r="C462" s="235">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10 bulan, 9 hari</v>
      </c>
      <c r="Q462" s="207">
        <f ca="1">DATEDIF(C462,Summary!$A$1,"d")</f>
        <v>313</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x14ac:dyDescent="0.7">
      <c r="A463" s="210">
        <v>462</v>
      </c>
      <c r="B463" s="172" t="s">
        <v>11856</v>
      </c>
      <c r="C463" s="235">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10 bulan, 8 hari</v>
      </c>
      <c r="Q463" s="207">
        <f ca="1">DATEDIF(C463,Summary!$A$1,"d")</f>
        <v>312</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x14ac:dyDescent="0.7">
      <c r="A464" s="210">
        <v>463</v>
      </c>
      <c r="B464" s="172" t="s">
        <v>11857</v>
      </c>
      <c r="C464" s="235">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10 bulan, 6 hari</v>
      </c>
      <c r="Q464" s="207">
        <f ca="1">DATEDIF(C464,Summary!$A$1,"d")</f>
        <v>310</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x14ac:dyDescent="0.7">
      <c r="A465" s="210">
        <v>464</v>
      </c>
      <c r="B465" s="172" t="s">
        <v>11858</v>
      </c>
      <c r="C465" s="235">
        <v>45995</v>
      </c>
      <c r="D465" s="168">
        <v>45971</v>
      </c>
      <c r="E465" s="167" t="s">
        <v>39</v>
      </c>
      <c r="F465" s="170" t="s">
        <v>11926</v>
      </c>
      <c r="G465" s="170" t="s">
        <v>11927</v>
      </c>
      <c r="H465" s="172" t="s">
        <v>5508</v>
      </c>
      <c r="I465" s="167" t="s">
        <v>5989</v>
      </c>
      <c r="J465" s="172" t="s">
        <v>6030</v>
      </c>
      <c r="K465" s="174"/>
      <c r="L465" s="241" t="s">
        <v>1305</v>
      </c>
      <c r="M465" s="241" t="s">
        <v>5814</v>
      </c>
      <c r="N465" s="166" t="s">
        <v>1175</v>
      </c>
      <c r="O465" s="177" t="s">
        <v>7484</v>
      </c>
      <c r="P465" s="170" t="str">
        <f ca="1">DATEDIF(C465,'Incoming 2023'!$O$2,"Y")&amp;" tahun, "&amp;DATEDIF(C465,'Incoming 2023'!$O$2,"YM")&amp;" bulan, "&amp;DATEDIF(C465,'Incoming 2023'!$O$2,"MD")&amp;" hari"</f>
        <v>0 tahun, 10 bulan, 5 hari</v>
      </c>
      <c r="Q465" s="207">
        <f ca="1">DATEDIF(C465,Summary!$A$1,"d")</f>
        <v>309</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x14ac:dyDescent="0.7">
      <c r="A466" s="210">
        <v>465</v>
      </c>
      <c r="B466" s="172" t="s">
        <v>11859</v>
      </c>
      <c r="C466" s="235">
        <v>45995</v>
      </c>
      <c r="D466" s="168">
        <v>45968</v>
      </c>
      <c r="E466" s="167" t="s">
        <v>39</v>
      </c>
      <c r="F466" s="170" t="s">
        <v>11928</v>
      </c>
      <c r="G466" s="170" t="s">
        <v>11929</v>
      </c>
      <c r="H466" s="172" t="s">
        <v>5508</v>
      </c>
      <c r="I466" s="172" t="s">
        <v>3200</v>
      </c>
      <c r="J466" s="172" t="s">
        <v>5939</v>
      </c>
      <c r="K466" s="174"/>
      <c r="L466" s="270" t="s">
        <v>1184</v>
      </c>
      <c r="M466" s="270" t="s">
        <v>1184</v>
      </c>
      <c r="N466" s="166" t="s">
        <v>10661</v>
      </c>
      <c r="O466" s="177" t="s">
        <v>10891</v>
      </c>
      <c r="P466" s="170" t="str">
        <f ca="1">DATEDIF(C466,'Incoming 2023'!$O$2,"Y")&amp;" tahun, "&amp;DATEDIF(C466,'Incoming 2023'!$O$2,"YM")&amp;" bulan, "&amp;DATEDIF(C466,'Incoming 2023'!$O$2,"MD")&amp;" hari"</f>
        <v>0 tahun, 10 bulan, 5 hari</v>
      </c>
      <c r="Q466" s="207">
        <f ca="1">DATEDIF(C466,Summary!$A$1,"d")</f>
        <v>309</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x14ac:dyDescent="0.7">
      <c r="A467" s="210">
        <v>466</v>
      </c>
      <c r="B467" s="172" t="s">
        <v>11860</v>
      </c>
      <c r="C467" s="235">
        <v>45995</v>
      </c>
      <c r="D467" s="168">
        <v>45964</v>
      </c>
      <c r="E467" s="167" t="s">
        <v>39</v>
      </c>
      <c r="F467" s="170" t="s">
        <v>11930</v>
      </c>
      <c r="G467" s="170" t="s">
        <v>11931</v>
      </c>
      <c r="H467" s="172" t="s">
        <v>1079</v>
      </c>
      <c r="I467" s="172" t="s">
        <v>3199</v>
      </c>
      <c r="J467" s="172" t="s">
        <v>1088</v>
      </c>
      <c r="K467" s="174"/>
      <c r="L467" s="270" t="s">
        <v>1184</v>
      </c>
      <c r="M467" s="270" t="s">
        <v>1184</v>
      </c>
      <c r="N467" s="166" t="s">
        <v>1088</v>
      </c>
      <c r="O467" s="177" t="s">
        <v>1089</v>
      </c>
      <c r="P467" s="170" t="str">
        <f ca="1">DATEDIF(C467,'Incoming 2023'!$O$2,"Y")&amp;" tahun, "&amp;DATEDIF(C467,'Incoming 2023'!$O$2,"YM")&amp;" bulan, "&amp;DATEDIF(C467,'Incoming 2023'!$O$2,"MD")&amp;" hari"</f>
        <v>0 tahun, 10 bulan, 5 hari</v>
      </c>
      <c r="Q467" s="207">
        <f ca="1">DATEDIF(C467,Summary!$A$1,"d")</f>
        <v>309</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x14ac:dyDescent="0.7">
      <c r="A468" s="210">
        <v>467</v>
      </c>
      <c r="B468" s="172" t="s">
        <v>11861</v>
      </c>
      <c r="C468" s="235">
        <v>45995</v>
      </c>
      <c r="D468" s="168">
        <v>45967</v>
      </c>
      <c r="E468" s="167" t="s">
        <v>39</v>
      </c>
      <c r="F468" s="170" t="s">
        <v>11932</v>
      </c>
      <c r="G468" s="170" t="s">
        <v>11933</v>
      </c>
      <c r="H468" s="172" t="s">
        <v>5508</v>
      </c>
      <c r="I468" s="167" t="s">
        <v>7640</v>
      </c>
      <c r="J468" s="172" t="s">
        <v>5841</v>
      </c>
      <c r="K468" s="174"/>
      <c r="L468" s="241" t="s">
        <v>1305</v>
      </c>
      <c r="M468" s="241" t="s">
        <v>5814</v>
      </c>
      <c r="N468" s="166" t="s">
        <v>11545</v>
      </c>
      <c r="O468" s="177" t="s">
        <v>8067</v>
      </c>
      <c r="P468" s="170" t="str">
        <f ca="1">DATEDIF(C468,'Incoming 2023'!$O$2,"Y")&amp;" tahun, "&amp;DATEDIF(C468,'Incoming 2023'!$O$2,"YM")&amp;" bulan, "&amp;DATEDIF(C468,'Incoming 2023'!$O$2,"MD")&amp;" hari"</f>
        <v>0 tahun, 10 bulan, 5 hari</v>
      </c>
      <c r="Q468" s="207">
        <f ca="1">DATEDIF(C468,Summary!$A$1,"d")</f>
        <v>309</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x14ac:dyDescent="0.7">
      <c r="A469" s="210">
        <v>468</v>
      </c>
      <c r="B469" s="172" t="s">
        <v>11862</v>
      </c>
      <c r="C469" s="235">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10 bulan, 4 hari</v>
      </c>
      <c r="Q469" s="207">
        <f ca="1">DATEDIF(C469,Summary!$A$1,"d")</f>
        <v>308</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x14ac:dyDescent="0.7">
      <c r="A470" s="210">
        <v>469</v>
      </c>
      <c r="B470" s="172" t="s">
        <v>11863</v>
      </c>
      <c r="C470" s="235">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10 bulan, 4 hari</v>
      </c>
      <c r="Q470" s="207">
        <f ca="1">DATEDIF(C470,Summary!$A$1,"d")</f>
        <v>308</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x14ac:dyDescent="0.7">
      <c r="A471" s="210">
        <v>470</v>
      </c>
      <c r="B471" s="172" t="s">
        <v>11864</v>
      </c>
      <c r="C471" s="235">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10 bulan, 1 hari</v>
      </c>
      <c r="Q471" s="207">
        <f ca="1">DATEDIF(C471,Summary!$A$1,"d")</f>
        <v>305</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x14ac:dyDescent="0.7">
      <c r="A472" s="210">
        <v>471</v>
      </c>
      <c r="B472" s="172" t="s">
        <v>11865</v>
      </c>
      <c r="C472" s="235">
        <v>46000</v>
      </c>
      <c r="D472" s="168">
        <v>45992</v>
      </c>
      <c r="E472" s="167" t="s">
        <v>39</v>
      </c>
      <c r="F472" s="170" t="s">
        <v>11940</v>
      </c>
      <c r="G472" s="170" t="s">
        <v>11941</v>
      </c>
      <c r="H472" s="172" t="s">
        <v>5508</v>
      </c>
      <c r="I472" s="172" t="s">
        <v>5989</v>
      </c>
      <c r="J472" s="172" t="s">
        <v>6030</v>
      </c>
      <c r="K472" s="174"/>
      <c r="L472" s="270" t="s">
        <v>1184</v>
      </c>
      <c r="M472" s="270" t="s">
        <v>1184</v>
      </c>
      <c r="N472" s="166" t="s">
        <v>10720</v>
      </c>
      <c r="O472" s="177" t="s">
        <v>9788</v>
      </c>
      <c r="P472" s="170" t="str">
        <f ca="1">DATEDIF(C472,'Incoming 2023'!$O$2,"Y")&amp;" tahun, "&amp;DATEDIF(C472,'Incoming 2023'!$O$2,"YM")&amp;" bulan, "&amp;DATEDIF(C472,'Incoming 2023'!$O$2,"MD")&amp;" hari"</f>
        <v>0 tahun, 10 bulan, 0 hari</v>
      </c>
      <c r="Q472" s="207">
        <f ca="1">DATEDIF(C472,Summary!$A$1,"d")</f>
        <v>304</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x14ac:dyDescent="0.7">
      <c r="A473" s="210">
        <v>472</v>
      </c>
      <c r="B473" s="172" t="s">
        <v>11866</v>
      </c>
      <c r="C473" s="235">
        <v>46000</v>
      </c>
      <c r="D473" s="168">
        <v>45986</v>
      </c>
      <c r="E473" s="167" t="s">
        <v>39</v>
      </c>
      <c r="F473" s="170" t="s">
        <v>11942</v>
      </c>
      <c r="G473" s="170" t="s">
        <v>11943</v>
      </c>
      <c r="H473" s="172" t="s">
        <v>5508</v>
      </c>
      <c r="I473" s="172" t="s">
        <v>5989</v>
      </c>
      <c r="J473" s="172" t="s">
        <v>11944</v>
      </c>
      <c r="K473" s="174"/>
      <c r="L473" s="270" t="s">
        <v>1184</v>
      </c>
      <c r="M473" s="270" t="s">
        <v>1184</v>
      </c>
      <c r="N473" s="166" t="s">
        <v>1175</v>
      </c>
      <c r="O473" s="177" t="s">
        <v>1176</v>
      </c>
      <c r="P473" s="170" t="str">
        <f ca="1">DATEDIF(C473,'Incoming 2023'!$O$2,"Y")&amp;" tahun, "&amp;DATEDIF(C473,'Incoming 2023'!$O$2,"YM")&amp;" bulan, "&amp;DATEDIF(C473,'Incoming 2023'!$O$2,"MD")&amp;" hari"</f>
        <v>0 tahun, 10 bulan, 0 hari</v>
      </c>
      <c r="Q473" s="207">
        <f ca="1">DATEDIF(C473,Summary!$A$1,"d")</f>
        <v>304</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x14ac:dyDescent="0.7">
      <c r="A474" s="210">
        <v>473</v>
      </c>
      <c r="B474" s="172" t="s">
        <v>11867</v>
      </c>
      <c r="C474" s="235">
        <v>46000</v>
      </c>
      <c r="D474" s="168">
        <v>45987</v>
      </c>
      <c r="E474" s="167" t="s">
        <v>39</v>
      </c>
      <c r="F474" s="170" t="s">
        <v>11945</v>
      </c>
      <c r="G474" s="170" t="s">
        <v>11946</v>
      </c>
      <c r="H474" s="172" t="s">
        <v>5508</v>
      </c>
      <c r="I474" s="172" t="s">
        <v>7876</v>
      </c>
      <c r="J474" s="172" t="s">
        <v>1088</v>
      </c>
      <c r="K474" s="174"/>
      <c r="L474" s="270" t="s">
        <v>1184</v>
      </c>
      <c r="M474" s="270" t="s">
        <v>1184</v>
      </c>
      <c r="N474" s="166" t="s">
        <v>1088</v>
      </c>
      <c r="O474" s="177" t="s">
        <v>1089</v>
      </c>
      <c r="P474" s="170" t="str">
        <f ca="1">DATEDIF(C474,'Incoming 2023'!$O$2,"Y")&amp;" tahun, "&amp;DATEDIF(C474,'Incoming 2023'!$O$2,"YM")&amp;" bulan, "&amp;DATEDIF(C474,'Incoming 2023'!$O$2,"MD")&amp;" hari"</f>
        <v>0 tahun, 10 bulan, 0 hari</v>
      </c>
      <c r="Q474" s="207">
        <f ca="1">DATEDIF(C474,Summary!$A$1,"d")</f>
        <v>304</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x14ac:dyDescent="0.7">
      <c r="A475" s="210">
        <v>474</v>
      </c>
      <c r="B475" s="172" t="s">
        <v>11868</v>
      </c>
      <c r="C475" s="235">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10 bulan, 0 hari</v>
      </c>
      <c r="Q475" s="207">
        <f ca="1">DATEDIF(C475,Summary!$A$1,"d")</f>
        <v>304</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x14ac:dyDescent="0.7">
      <c r="A476" s="210">
        <v>475</v>
      </c>
      <c r="B476" s="172" t="s">
        <v>11869</v>
      </c>
      <c r="C476" s="235">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10 bulan, 0 hari</v>
      </c>
      <c r="Q476" s="207">
        <f ca="1">DATEDIF(C476,Summary!$A$1,"d")</f>
        <v>304</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x14ac:dyDescent="0.7">
      <c r="A477" s="210">
        <v>476</v>
      </c>
      <c r="B477" s="172" t="s">
        <v>11870</v>
      </c>
      <c r="C477" s="235">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10 bulan, 0 hari</v>
      </c>
      <c r="Q477" s="207">
        <f ca="1">DATEDIF(C477,Summary!$A$1,"d")</f>
        <v>304</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x14ac:dyDescent="0.7">
      <c r="A478" s="210">
        <v>477</v>
      </c>
      <c r="B478" s="172" t="s">
        <v>11871</v>
      </c>
      <c r="C478" s="235">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10 bulan, 0 hari</v>
      </c>
      <c r="Q478" s="207">
        <f ca="1">DATEDIF(C478,Summary!$A$1,"d")</f>
        <v>304</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x14ac:dyDescent="0.7">
      <c r="A479" s="210">
        <v>478</v>
      </c>
      <c r="B479" s="172" t="s">
        <v>11872</v>
      </c>
      <c r="C479" s="235">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9 bulan, 29 hari</v>
      </c>
      <c r="Q479" s="207">
        <f ca="1">DATEDIF(C479,Summary!$A$1,"d")</f>
        <v>303</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x14ac:dyDescent="0.7">
      <c r="A480" s="210">
        <v>479</v>
      </c>
      <c r="B480" s="172" t="s">
        <v>11873</v>
      </c>
      <c r="C480" s="235">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9 bulan, 29 hari</v>
      </c>
      <c r="Q480" s="207">
        <f ca="1">DATEDIF(C480,Summary!$A$1,"d")</f>
        <v>303</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x14ac:dyDescent="0.7">
      <c r="A481" s="210">
        <v>480</v>
      </c>
      <c r="B481" s="172" t="s">
        <v>11874</v>
      </c>
      <c r="C481" s="235">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9 bulan, 29 hari</v>
      </c>
      <c r="Q481" s="207">
        <f ca="1">DATEDIF(C481,Summary!$A$1,"d")</f>
        <v>303</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x14ac:dyDescent="0.7">
      <c r="A482" s="210">
        <v>481</v>
      </c>
      <c r="B482" s="172" t="s">
        <v>11875</v>
      </c>
      <c r="C482" s="235">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9 bulan, 29 hari</v>
      </c>
      <c r="Q482" s="207">
        <f ca="1">DATEDIF(C482,Summary!$A$1,"d")</f>
        <v>303</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x14ac:dyDescent="0.7">
      <c r="A483" s="210">
        <v>482</v>
      </c>
      <c r="B483" s="172" t="s">
        <v>11876</v>
      </c>
      <c r="C483" s="235">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9 bulan, 28 hari</v>
      </c>
      <c r="Q483" s="207">
        <f ca="1">DATEDIF(C483,Summary!$A$1,"d")</f>
        <v>302</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x14ac:dyDescent="0.7">
      <c r="A484" s="210">
        <v>483</v>
      </c>
      <c r="B484" s="172" t="s">
        <v>11877</v>
      </c>
      <c r="C484" s="235">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9 bulan, 28 hari</v>
      </c>
      <c r="Q484" s="207">
        <f ca="1">DATEDIF(C484,Summary!$A$1,"d")</f>
        <v>302</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x14ac:dyDescent="0.7">
      <c r="A485" s="210">
        <v>484</v>
      </c>
      <c r="B485" s="172" t="s">
        <v>11878</v>
      </c>
      <c r="C485" s="235">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9 bulan, 27 hari</v>
      </c>
      <c r="Q485" s="207">
        <f ca="1">DATEDIF(C485,Summary!$A$1,"d")</f>
        <v>301</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x14ac:dyDescent="0.7">
      <c r="A486" s="210">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9 bulan, 23 hari</v>
      </c>
      <c r="Q486" s="207">
        <f ca="1">DATEDIF(C486,Summary!$A$1,"d")</f>
        <v>297</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x14ac:dyDescent="0.7">
      <c r="A487" s="210">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9 bulan, 23 hari</v>
      </c>
      <c r="Q487" s="207">
        <f ca="1">DATEDIF(C487,Summary!$A$1,"d")</f>
        <v>297</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x14ac:dyDescent="0.7">
      <c r="A488" s="210">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9 bulan, 22 hari</v>
      </c>
      <c r="Q488" s="207">
        <f ca="1">DATEDIF(C488,Summary!$A$1,"d")</f>
        <v>296</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x14ac:dyDescent="0.7">
      <c r="A489" s="210">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9 bulan, 21 hari</v>
      </c>
      <c r="Q489" s="207">
        <f ca="1">DATEDIF(C489,Summary!$A$1,"d")</f>
        <v>295</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x14ac:dyDescent="0.7">
      <c r="A490" s="210">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9 bulan, 20 hari</v>
      </c>
      <c r="Q490" s="207">
        <f ca="1">DATEDIF(C490,Summary!$A$1,"d")</f>
        <v>294</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x14ac:dyDescent="0.7">
      <c r="A491" s="210">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9 bulan, 20 hari</v>
      </c>
      <c r="Q491" s="207">
        <f ca="1">DATEDIF(C491,Summary!$A$1,"d")</f>
        <v>294</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x14ac:dyDescent="0.7">
      <c r="A492" s="210">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9 bulan, 20 hari</v>
      </c>
      <c r="Q492" s="207">
        <f ca="1">DATEDIF(C492,Summary!$A$1,"d")</f>
        <v>294</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x14ac:dyDescent="0.7">
      <c r="A493" s="210">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9 bulan, 17 hari</v>
      </c>
      <c r="Q493" s="207">
        <f ca="1">DATEDIF(C493,Summary!$A$1,"d")</f>
        <v>291</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x14ac:dyDescent="0.7">
      <c r="A494" s="210">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9 bulan, 17 hari</v>
      </c>
      <c r="Q494" s="207">
        <f ca="1">DATEDIF(C494,Summary!$A$1,"d")</f>
        <v>291</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x14ac:dyDescent="0.7">
      <c r="A495" s="210">
        <v>494</v>
      </c>
      <c r="B495" s="172" t="s">
        <v>12108</v>
      </c>
      <c r="C495" s="168">
        <v>46013</v>
      </c>
      <c r="D495" s="168">
        <v>46007</v>
      </c>
      <c r="E495" s="167" t="s">
        <v>39</v>
      </c>
      <c r="F495" s="170" t="s">
        <v>12133</v>
      </c>
      <c r="G495" s="170" t="s">
        <v>12134</v>
      </c>
      <c r="H495" s="172" t="s">
        <v>5508</v>
      </c>
      <c r="I495" s="167" t="s">
        <v>5508</v>
      </c>
      <c r="J495" s="172" t="s">
        <v>6086</v>
      </c>
      <c r="K495" s="174"/>
      <c r="L495" s="270" t="s">
        <v>1184</v>
      </c>
      <c r="M495" s="270" t="s">
        <v>1184</v>
      </c>
      <c r="N495" s="166" t="s">
        <v>1744</v>
      </c>
      <c r="O495" s="177" t="s">
        <v>11562</v>
      </c>
      <c r="P495" s="170" t="str">
        <f ca="1">DATEDIF(C495,'Incoming 2023'!$O$2,"Y")&amp;" tahun, "&amp;DATEDIF(C495,'Incoming 2023'!$O$2,"YM")&amp;" bulan, "&amp;DATEDIF(C495,'Incoming 2023'!$O$2,"MD")&amp;" hari"</f>
        <v>0 tahun, 9 bulan, 17 hari</v>
      </c>
      <c r="Q495" s="207">
        <f ca="1">DATEDIF(C495,Summary!$A$1,"d")</f>
        <v>291</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x14ac:dyDescent="0.7">
      <c r="A496" s="210">
        <v>495</v>
      </c>
      <c r="B496" s="172" t="s">
        <v>12109</v>
      </c>
      <c r="C496" s="168">
        <v>46013</v>
      </c>
      <c r="D496" s="168">
        <v>46006</v>
      </c>
      <c r="E496" s="167" t="s">
        <v>39</v>
      </c>
      <c r="F496" s="170" t="s">
        <v>12135</v>
      </c>
      <c r="G496" s="170" t="s">
        <v>12136</v>
      </c>
      <c r="H496" s="172" t="s">
        <v>5508</v>
      </c>
      <c r="I496" s="167" t="s">
        <v>5989</v>
      </c>
      <c r="J496" s="172" t="s">
        <v>6030</v>
      </c>
      <c r="K496" s="174"/>
      <c r="L496" s="241" t="s">
        <v>1305</v>
      </c>
      <c r="M496" s="241" t="s">
        <v>5814</v>
      </c>
      <c r="N496" s="166" t="s">
        <v>11545</v>
      </c>
      <c r="O496" s="177" t="s">
        <v>5604</v>
      </c>
      <c r="P496" s="170" t="str">
        <f ca="1">DATEDIF(C496,'Incoming 2023'!$O$2,"Y")&amp;" tahun, "&amp;DATEDIF(C496,'Incoming 2023'!$O$2,"YM")&amp;" bulan, "&amp;DATEDIF(C496,'Incoming 2023'!$O$2,"MD")&amp;" hari"</f>
        <v>0 tahun, 9 bulan, 17 hari</v>
      </c>
      <c r="Q496" s="207">
        <f ca="1">DATEDIF(C496,Summary!$A$1,"d")</f>
        <v>291</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x14ac:dyDescent="0.7">
      <c r="A497" s="210">
        <v>496</v>
      </c>
      <c r="B497" s="172" t="s">
        <v>12110</v>
      </c>
      <c r="C497" s="168">
        <v>46013</v>
      </c>
      <c r="D497" s="168">
        <v>46002</v>
      </c>
      <c r="E497" s="167" t="s">
        <v>39</v>
      </c>
      <c r="F497" s="170" t="s">
        <v>12137</v>
      </c>
      <c r="G497" s="170" t="s">
        <v>12138</v>
      </c>
      <c r="H497" s="172" t="s">
        <v>1079</v>
      </c>
      <c r="I497" s="172" t="s">
        <v>3199</v>
      </c>
      <c r="J497" s="172" t="s">
        <v>5841</v>
      </c>
      <c r="K497" s="174"/>
      <c r="L497" s="270" t="s">
        <v>1184</v>
      </c>
      <c r="M497" s="270" t="s">
        <v>1184</v>
      </c>
      <c r="N497" s="166" t="s">
        <v>1079</v>
      </c>
      <c r="O497" s="177" t="s">
        <v>2490</v>
      </c>
      <c r="P497" s="170" t="str">
        <f ca="1">DATEDIF(C497,'Incoming 2023'!$O$2,"Y")&amp;" tahun, "&amp;DATEDIF(C497,'Incoming 2023'!$O$2,"YM")&amp;" bulan, "&amp;DATEDIF(C497,'Incoming 2023'!$O$2,"MD")&amp;" hari"</f>
        <v>0 tahun, 9 bulan, 17 hari</v>
      </c>
      <c r="Q497" s="207">
        <f ca="1">DATEDIF(C497,Summary!$A$1,"d")</f>
        <v>291</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x14ac:dyDescent="0.7">
      <c r="A498" s="210">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9 bulan, 17 hari</v>
      </c>
      <c r="Q498" s="207">
        <f ca="1">DATEDIF(C498,Summary!$A$1,"d")</f>
        <v>291</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x14ac:dyDescent="0.7">
      <c r="A499" s="210">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9 bulan, 17 hari</v>
      </c>
      <c r="Q499" s="207">
        <f ca="1">DATEDIF(C499,Summary!$A$1,"d")</f>
        <v>291</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x14ac:dyDescent="0.7">
      <c r="A500" s="210">
        <v>499</v>
      </c>
      <c r="B500" s="172" t="s">
        <v>12113</v>
      </c>
      <c r="C500" s="168">
        <v>46014</v>
      </c>
      <c r="D500" s="168">
        <v>46008</v>
      </c>
      <c r="E500" s="167" t="s">
        <v>10388</v>
      </c>
      <c r="F500" s="170" t="s">
        <v>12142</v>
      </c>
      <c r="G500" s="170" t="s">
        <v>12143</v>
      </c>
      <c r="H500" s="172" t="s">
        <v>5508</v>
      </c>
      <c r="I500" s="167" t="s">
        <v>5989</v>
      </c>
      <c r="J500" s="172" t="s">
        <v>12144</v>
      </c>
      <c r="K500" s="174"/>
      <c r="L500" s="270" t="s">
        <v>1184</v>
      </c>
      <c r="M500" s="270" t="s">
        <v>1184</v>
      </c>
      <c r="N500" s="166" t="s">
        <v>1175</v>
      </c>
      <c r="O500" s="177" t="s">
        <v>1176</v>
      </c>
      <c r="P500" s="170" t="str">
        <f ca="1">DATEDIF(C500,'Incoming 2023'!$O$2,"Y")&amp;" tahun, "&amp;DATEDIF(C500,'Incoming 2023'!$O$2,"YM")&amp;" bulan, "&amp;DATEDIF(C500,'Incoming 2023'!$O$2,"MD")&amp;" hari"</f>
        <v>0 tahun, 9 bulan, 16 hari</v>
      </c>
      <c r="Q500" s="207">
        <f ca="1">DATEDIF(C500,Summary!$A$1,"d")</f>
        <v>290</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x14ac:dyDescent="0.7">
      <c r="A501" s="210">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9 bulan, 16 hari</v>
      </c>
      <c r="Q501" s="207">
        <f ca="1">DATEDIF(C501,Summary!$A$1,"d")</f>
        <v>290</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x14ac:dyDescent="0.7">
      <c r="A502" s="210">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9 bulan, 9 hari</v>
      </c>
      <c r="Q502" s="207">
        <f ca="1">DATEDIF(C502,Summary!$A$1,"d")</f>
        <v>283</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x14ac:dyDescent="0.7">
      <c r="A503" s="210">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9 bulan, 8 hari</v>
      </c>
      <c r="Q503" s="207">
        <f ca="1">DATEDIF(C503,Summary!$A$1,"d")</f>
        <v>282</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ref="A1:T503" xr:uid="{029A7EBE-FCD5-4FC4-8948-7C6C20E3D972}"/>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289"/>
    <col min="2" max="2" width="18.21875" style="287" bestFit="1" customWidth="1"/>
    <col min="3" max="3" width="17.88671875" style="287" bestFit="1" customWidth="1"/>
    <col min="4" max="4" width="14.88671875" style="287" bestFit="1" customWidth="1"/>
    <col min="5" max="5" width="50.5546875" style="287" customWidth="1"/>
    <col min="6" max="6" width="74" style="287" customWidth="1"/>
    <col min="7" max="7" width="16.33203125" style="287" customWidth="1"/>
    <col min="8" max="8" width="11" style="287" bestFit="1" customWidth="1"/>
    <col min="9" max="16384" width="8.88671875" style="287"/>
  </cols>
  <sheetData>
    <row r="1" spans="1:133" ht="21.6" customHeight="1" x14ac:dyDescent="0.3">
      <c r="A1" s="297" t="s">
        <v>7</v>
      </c>
      <c r="B1" s="297" t="s">
        <v>14966</v>
      </c>
      <c r="C1" s="298" t="s">
        <v>3</v>
      </c>
      <c r="D1" s="298" t="s">
        <v>1085</v>
      </c>
      <c r="E1" s="297" t="s">
        <v>1</v>
      </c>
      <c r="F1" s="297" t="s">
        <v>1090</v>
      </c>
      <c r="G1" s="299" t="s">
        <v>14968</v>
      </c>
      <c r="H1" s="297" t="s">
        <v>14969</v>
      </c>
    </row>
    <row r="2" spans="1:133" ht="27.6" x14ac:dyDescent="0.3">
      <c r="A2" s="290">
        <v>1</v>
      </c>
      <c r="B2" s="291" t="s">
        <v>14686</v>
      </c>
      <c r="C2" s="292">
        <v>46202</v>
      </c>
      <c r="D2" s="292">
        <v>46191</v>
      </c>
      <c r="E2" s="293" t="s">
        <v>14774</v>
      </c>
      <c r="F2" s="293" t="s">
        <v>14775</v>
      </c>
      <c r="G2" s="300">
        <f>C2+14</f>
        <v>46216</v>
      </c>
      <c r="H2" s="301">
        <f ca="1">G2-TODAY()</f>
        <v>-88</v>
      </c>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c r="DJ2" s="288"/>
      <c r="DK2" s="288"/>
      <c r="DL2" s="288"/>
      <c r="DM2" s="288"/>
      <c r="DN2" s="288"/>
      <c r="DO2" s="288"/>
      <c r="DP2" s="288"/>
      <c r="DQ2" s="288"/>
      <c r="DR2" s="288"/>
      <c r="DS2" s="288"/>
      <c r="DT2" s="288"/>
      <c r="DU2" s="288"/>
      <c r="DV2" s="288"/>
      <c r="DW2" s="288"/>
      <c r="DX2" s="288"/>
      <c r="DY2" s="288"/>
      <c r="DZ2" s="288"/>
      <c r="EA2" s="288"/>
      <c r="EB2" s="288"/>
      <c r="EC2" s="288"/>
    </row>
    <row r="3" spans="1:133" ht="55.2" x14ac:dyDescent="0.3">
      <c r="A3" s="294">
        <v>2</v>
      </c>
      <c r="B3" s="291" t="s">
        <v>14736</v>
      </c>
      <c r="C3" s="292">
        <v>46215</v>
      </c>
      <c r="D3" s="292">
        <v>46206</v>
      </c>
      <c r="E3" s="296" t="s">
        <v>13813</v>
      </c>
      <c r="F3" s="293" t="s">
        <v>14967</v>
      </c>
      <c r="G3" s="295">
        <f>C3+14</f>
        <v>46229</v>
      </c>
      <c r="H3" s="301">
        <f ca="1">G3-TODAY()</f>
        <v>-75</v>
      </c>
    </row>
    <row r="6" spans="1:133" x14ac:dyDescent="0.3">
      <c r="A6" s="297" t="s">
        <v>7</v>
      </c>
      <c r="B6" s="297" t="s">
        <v>14966</v>
      </c>
      <c r="C6" s="298" t="s">
        <v>3</v>
      </c>
      <c r="D6" s="298" t="s">
        <v>1085</v>
      </c>
      <c r="E6" s="297" t="s">
        <v>1</v>
      </c>
      <c r="F6" s="297" t="s">
        <v>1090</v>
      </c>
      <c r="G6" s="299" t="s">
        <v>14968</v>
      </c>
      <c r="H6" s="297" t="s">
        <v>14969</v>
      </c>
    </row>
    <row r="7" spans="1:133" ht="96.6" x14ac:dyDescent="0.3">
      <c r="A7" s="294">
        <v>1</v>
      </c>
      <c r="B7" s="291" t="s">
        <v>14713</v>
      </c>
      <c r="C7" s="292">
        <v>46209</v>
      </c>
      <c r="D7" s="292">
        <v>46199</v>
      </c>
      <c r="E7" s="293" t="s">
        <v>14742</v>
      </c>
      <c r="F7" s="293" t="s">
        <v>14970</v>
      </c>
      <c r="G7" s="292">
        <f>C7+7</f>
        <v>46216</v>
      </c>
      <c r="H7" s="301">
        <f ca="1">G7-TODAY()</f>
        <v>-88</v>
      </c>
    </row>
    <row r="8" spans="1:133" ht="151.80000000000001" x14ac:dyDescent="0.3">
      <c r="A8" s="294">
        <v>2</v>
      </c>
      <c r="B8" s="291" t="s">
        <v>14716</v>
      </c>
      <c r="C8" s="292">
        <v>46209</v>
      </c>
      <c r="D8" s="292">
        <v>46199</v>
      </c>
      <c r="E8" s="293" t="s">
        <v>14386</v>
      </c>
      <c r="F8" s="293" t="s">
        <v>14815</v>
      </c>
      <c r="G8" s="292">
        <f t="shared" ref="G8:G19" si="0">C8+7</f>
        <v>46216</v>
      </c>
      <c r="H8" s="301">
        <f t="shared" ref="H8:H21" ca="1" si="1">G8-TODAY()</f>
        <v>-88</v>
      </c>
    </row>
    <row r="9" spans="1:133" ht="69" x14ac:dyDescent="0.3">
      <c r="A9" s="294">
        <v>3</v>
      </c>
      <c r="B9" s="291" t="s">
        <v>14721</v>
      </c>
      <c r="C9" s="292">
        <v>46212</v>
      </c>
      <c r="D9" s="292">
        <v>46204</v>
      </c>
      <c r="E9" s="293" t="s">
        <v>14742</v>
      </c>
      <c r="F9" s="293" t="s">
        <v>14823</v>
      </c>
      <c r="G9" s="292">
        <f t="shared" si="0"/>
        <v>46219</v>
      </c>
      <c r="H9" s="301">
        <f t="shared" ca="1" si="1"/>
        <v>-85</v>
      </c>
    </row>
    <row r="10" spans="1:133" ht="69" x14ac:dyDescent="0.3">
      <c r="A10" s="294">
        <v>4</v>
      </c>
      <c r="B10" s="291" t="s">
        <v>14723</v>
      </c>
      <c r="C10" s="292">
        <v>46212</v>
      </c>
      <c r="D10" s="292">
        <v>46204</v>
      </c>
      <c r="E10" s="293" t="s">
        <v>14386</v>
      </c>
      <c r="F10" s="293" t="s">
        <v>14826</v>
      </c>
      <c r="G10" s="292">
        <f t="shared" si="0"/>
        <v>46219</v>
      </c>
      <c r="H10" s="301">
        <f t="shared" ca="1" si="1"/>
        <v>-85</v>
      </c>
    </row>
    <row r="11" spans="1:133" ht="41.4" x14ac:dyDescent="0.3">
      <c r="A11" s="294">
        <v>5</v>
      </c>
      <c r="B11" s="291" t="s">
        <v>14724</v>
      </c>
      <c r="C11" s="292">
        <v>46212</v>
      </c>
      <c r="D11" s="292">
        <v>46204</v>
      </c>
      <c r="E11" s="293" t="s">
        <v>14827</v>
      </c>
      <c r="F11" s="293" t="s">
        <v>14828</v>
      </c>
      <c r="G11" s="292">
        <f t="shared" si="0"/>
        <v>46219</v>
      </c>
      <c r="H11" s="301">
        <f t="shared" ca="1" si="1"/>
        <v>-85</v>
      </c>
    </row>
    <row r="12" spans="1:133" ht="55.2" x14ac:dyDescent="0.3">
      <c r="A12" s="294">
        <v>6</v>
      </c>
      <c r="B12" s="291" t="s">
        <v>14725</v>
      </c>
      <c r="C12" s="292">
        <v>46212</v>
      </c>
      <c r="D12" s="292">
        <v>46205</v>
      </c>
      <c r="E12" s="293" t="s">
        <v>14386</v>
      </c>
      <c r="F12" s="293" t="s">
        <v>14829</v>
      </c>
      <c r="G12" s="292">
        <f t="shared" si="0"/>
        <v>46219</v>
      </c>
      <c r="H12" s="301">
        <f t="shared" ca="1" si="1"/>
        <v>-85</v>
      </c>
    </row>
    <row r="13" spans="1:133" ht="82.8" x14ac:dyDescent="0.3">
      <c r="A13" s="294">
        <v>7</v>
      </c>
      <c r="B13" s="291" t="s">
        <v>14726</v>
      </c>
      <c r="C13" s="292">
        <v>46212</v>
      </c>
      <c r="D13" s="292">
        <v>46206</v>
      </c>
      <c r="E13" s="293" t="s">
        <v>14384</v>
      </c>
      <c r="F13" s="293" t="s">
        <v>14830</v>
      </c>
      <c r="G13" s="292">
        <f t="shared" si="0"/>
        <v>46219</v>
      </c>
      <c r="H13" s="301">
        <f t="shared" ca="1" si="1"/>
        <v>-85</v>
      </c>
    </row>
    <row r="14" spans="1:133" ht="55.2" x14ac:dyDescent="0.3">
      <c r="A14" s="294">
        <v>8</v>
      </c>
      <c r="B14" s="291" t="s">
        <v>14727</v>
      </c>
      <c r="C14" s="292">
        <v>46212</v>
      </c>
      <c r="D14" s="292">
        <v>46206</v>
      </c>
      <c r="E14" s="293" t="s">
        <v>14742</v>
      </c>
      <c r="F14" s="293" t="s">
        <v>14831</v>
      </c>
      <c r="G14" s="292">
        <f t="shared" si="0"/>
        <v>46219</v>
      </c>
      <c r="H14" s="301">
        <f t="shared" ca="1" si="1"/>
        <v>-85</v>
      </c>
    </row>
    <row r="15" spans="1:133" ht="82.8" x14ac:dyDescent="0.3">
      <c r="A15" s="294">
        <v>9</v>
      </c>
      <c r="B15" s="291" t="s">
        <v>14728</v>
      </c>
      <c r="C15" s="292">
        <v>46212</v>
      </c>
      <c r="D15" s="292">
        <v>46206</v>
      </c>
      <c r="E15" s="293" t="s">
        <v>14386</v>
      </c>
      <c r="F15" s="293" t="s">
        <v>14832</v>
      </c>
      <c r="G15" s="292">
        <f t="shared" si="0"/>
        <v>46219</v>
      </c>
      <c r="H15" s="301">
        <f t="shared" ca="1" si="1"/>
        <v>-85</v>
      </c>
    </row>
    <row r="16" spans="1:133" ht="27.6" x14ac:dyDescent="0.3">
      <c r="A16" s="294">
        <v>10</v>
      </c>
      <c r="B16" s="291" t="s">
        <v>14729</v>
      </c>
      <c r="C16" s="292">
        <v>46212</v>
      </c>
      <c r="D16" s="292">
        <v>46209</v>
      </c>
      <c r="E16" s="293" t="s">
        <v>14384</v>
      </c>
      <c r="F16" s="293" t="s">
        <v>14833</v>
      </c>
      <c r="G16" s="292">
        <f t="shared" si="0"/>
        <v>46219</v>
      </c>
      <c r="H16" s="301">
        <f t="shared" ca="1" si="1"/>
        <v>-85</v>
      </c>
    </row>
    <row r="17" spans="1:8" ht="69" x14ac:dyDescent="0.3">
      <c r="A17" s="294">
        <v>11</v>
      </c>
      <c r="B17" s="291" t="s">
        <v>14730</v>
      </c>
      <c r="C17" s="292">
        <v>46212</v>
      </c>
      <c r="D17" s="292">
        <v>46203</v>
      </c>
      <c r="E17" s="293" t="s">
        <v>14834</v>
      </c>
      <c r="F17" s="293" t="s">
        <v>14835</v>
      </c>
      <c r="G17" s="292">
        <f t="shared" si="0"/>
        <v>46219</v>
      </c>
      <c r="H17" s="301">
        <f t="shared" ca="1" si="1"/>
        <v>-85</v>
      </c>
    </row>
    <row r="18" spans="1:8" ht="69" x14ac:dyDescent="0.3">
      <c r="A18" s="294">
        <v>12</v>
      </c>
      <c r="B18" s="291" t="s">
        <v>14731</v>
      </c>
      <c r="C18" s="292">
        <v>46212</v>
      </c>
      <c r="D18" s="292">
        <v>46204</v>
      </c>
      <c r="E18" s="293" t="s">
        <v>14836</v>
      </c>
      <c r="F18" s="293" t="s">
        <v>14837</v>
      </c>
      <c r="G18" s="292">
        <f t="shared" si="0"/>
        <v>46219</v>
      </c>
      <c r="H18" s="301">
        <f t="shared" ca="1" si="1"/>
        <v>-85</v>
      </c>
    </row>
    <row r="19" spans="1:8" ht="124.2" x14ac:dyDescent="0.3">
      <c r="A19" s="294">
        <v>13</v>
      </c>
      <c r="B19" s="291" t="s">
        <v>14735</v>
      </c>
      <c r="C19" s="292">
        <v>46213</v>
      </c>
      <c r="D19" s="292">
        <v>46202</v>
      </c>
      <c r="E19" s="293" t="s">
        <v>14384</v>
      </c>
      <c r="F19" s="293" t="s">
        <v>14842</v>
      </c>
      <c r="G19" s="292">
        <f t="shared" si="0"/>
        <v>46220</v>
      </c>
      <c r="H19" s="301">
        <f t="shared" ca="1" si="1"/>
        <v>-84</v>
      </c>
    </row>
    <row r="20" spans="1:8" ht="124.2" x14ac:dyDescent="0.3">
      <c r="A20" s="294">
        <v>14</v>
      </c>
      <c r="B20" s="296" t="s">
        <v>14971</v>
      </c>
      <c r="C20" s="295">
        <v>46223</v>
      </c>
      <c r="D20" s="295">
        <v>46213</v>
      </c>
      <c r="E20" s="296" t="s">
        <v>14742</v>
      </c>
      <c r="F20" s="293" t="s">
        <v>14972</v>
      </c>
      <c r="G20" s="292">
        <f t="shared" ref="G20:G21" si="2">C20+7</f>
        <v>46230</v>
      </c>
      <c r="H20" s="301">
        <f t="shared" ca="1" si="1"/>
        <v>-74</v>
      </c>
    </row>
    <row r="21" spans="1:8" ht="69" x14ac:dyDescent="0.3">
      <c r="A21" s="294">
        <v>15</v>
      </c>
      <c r="B21" s="296" t="s">
        <v>14973</v>
      </c>
      <c r="C21" s="295">
        <v>46223</v>
      </c>
      <c r="D21" s="295">
        <v>46211</v>
      </c>
      <c r="E21" s="296" t="s">
        <v>14386</v>
      </c>
      <c r="F21" s="293" t="s">
        <v>14974</v>
      </c>
      <c r="G21" s="292">
        <f t="shared" si="2"/>
        <v>46230</v>
      </c>
      <c r="H21" s="301">
        <f t="shared" ca="1" si="1"/>
        <v>-74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hidden="1"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9 bulan, 6 hari</v>
      </c>
      <c r="Q2" s="77">
        <f ca="1">DATEDIF(C2,Summary!$A$1,"d")</f>
        <v>1010</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hidden="1"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9 bulan, 6 hari</v>
      </c>
      <c r="Q3" s="77">
        <f ca="1">DATEDIF(C3,Summary!$A$1,"d")</f>
        <v>1010</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hidden="1"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9 bulan, 6 hari</v>
      </c>
      <c r="Q4" s="77">
        <f ca="1">DATEDIF(C4,Summary!$A$1,"d")</f>
        <v>1010</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hidden="1"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9 bulan, 6 hari</v>
      </c>
      <c r="Q5" s="77">
        <f ca="1">DATEDIF(C5,Summary!$A$1,"d")</f>
        <v>1010</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hidden="1"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9 bulan, 6 hari</v>
      </c>
      <c r="Q6" s="77">
        <f ca="1">DATEDIF(C6,Summary!$A$1,"d")</f>
        <v>1010</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hidden="1"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9 bulan, 1 hari</v>
      </c>
      <c r="Q7" s="77">
        <f ca="1">DATEDIF(C7,Summary!$A$1,"d")</f>
        <v>1005</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hidden="1"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9 bulan, 1 hari</v>
      </c>
      <c r="Q8" s="77">
        <f ca="1">DATEDIF(C8,Summary!$A$1,"d")</f>
        <v>1005</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hidden="1"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9 bulan, 0 hari</v>
      </c>
      <c r="Q9" s="77">
        <f ca="1">DATEDIF(C9,Summary!$A$1,"d")</f>
        <v>1004</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hidden="1"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9 bulan, 0 hari</v>
      </c>
      <c r="Q10" s="77">
        <f ca="1">DATEDIF(C10,Summary!$A$1,"d")</f>
        <v>1004</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hidden="1"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9 bulan, 0 hari</v>
      </c>
      <c r="Q11" s="77">
        <f ca="1">DATEDIF(C11,Summary!$A$1,"d")</f>
        <v>1004</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hidden="1"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9 bulan, 0 hari</v>
      </c>
      <c r="Q12" s="77">
        <f ca="1">DATEDIF(C12,Summary!$A$1,"d")</f>
        <v>1004</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hidden="1"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9 bulan, 0 hari</v>
      </c>
      <c r="Q13" s="77">
        <f ca="1">DATEDIF(C13,Summary!$A$1,"d")</f>
        <v>1004</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hidden="1"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9 bulan, 0 hari</v>
      </c>
      <c r="Q14" s="77">
        <f ca="1">DATEDIF(C14,Summary!$A$1,"d")</f>
        <v>1004</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hidden="1"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9 bulan, 0 hari</v>
      </c>
      <c r="Q15" s="77">
        <f ca="1">DATEDIF(C15,Summary!$A$1,"d")</f>
        <v>1004</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hidden="1"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8 bulan, 29 hari</v>
      </c>
      <c r="Q16" s="77">
        <f ca="1">DATEDIF(C16,Summary!$A$1,"d")</f>
        <v>1003</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hidden="1"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8 bulan, 29 hari</v>
      </c>
      <c r="Q17" s="77">
        <f ca="1">DATEDIF(C17,Summary!$A$1,"d")</f>
        <v>1003</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hidden="1"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8 bulan, 29 hari</v>
      </c>
      <c r="Q18" s="77">
        <f ca="1">DATEDIF(C18,Summary!$A$1,"d")</f>
        <v>1003</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hidden="1"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8 bulan, 29 hari</v>
      </c>
      <c r="Q19" s="77">
        <f ca="1">DATEDIF(C19,Summary!$A$1,"d")</f>
        <v>1003</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hidden="1"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8 bulan, 29 hari</v>
      </c>
      <c r="Q20" s="77">
        <f ca="1">DATEDIF(C20,Summary!$A$1,"d")</f>
        <v>1003</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hidden="1"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8 bulan, 28 hari</v>
      </c>
      <c r="Q21" s="77">
        <f ca="1">DATEDIF(C21,Summary!$A$1,"d")</f>
        <v>1002</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hidden="1"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8 bulan, 28 hari</v>
      </c>
      <c r="Q22" s="77">
        <f ca="1">DATEDIF(C22,Summary!$A$1,"d")</f>
        <v>1002</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hidden="1"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8 bulan, 28 hari</v>
      </c>
      <c r="Q23" s="77">
        <f ca="1">DATEDIF(C23,Summary!$A$1,"d")</f>
        <v>1002</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hidden="1"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8 bulan, 28 hari</v>
      </c>
      <c r="Q24" s="77">
        <f ca="1">DATEDIF(C24,Summary!$A$1,"d")</f>
        <v>1002</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hidden="1"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8 bulan, 28 hari</v>
      </c>
      <c r="Q25" s="77">
        <f ca="1">DATEDIF(C25,Summary!$A$1,"d")</f>
        <v>1002</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hidden="1"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8 bulan, 28 hari</v>
      </c>
      <c r="Q26" s="77">
        <f ca="1">DATEDIF(C26,Summary!$A$1,"d")</f>
        <v>1002</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hidden="1"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8 bulan, 27 hari</v>
      </c>
      <c r="Q27" s="77">
        <f ca="1">DATEDIF(C27,Summary!$A$1,"d")</f>
        <v>1001</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hidden="1"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8 bulan, 27 hari</v>
      </c>
      <c r="Q28" s="77">
        <f ca="1">DATEDIF(C28,Summary!$A$1,"d")</f>
        <v>1001</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hidden="1"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8 bulan, 27 hari</v>
      </c>
      <c r="Q29" s="77">
        <f ca="1">DATEDIF(C29,Summary!$A$1,"d")</f>
        <v>1001</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hidden="1"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8 bulan, 24 hari</v>
      </c>
      <c r="Q30" s="77">
        <f ca="1">DATEDIF(C30,Summary!$A$1,"d")</f>
        <v>998</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hidden="1"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8 bulan, 23 hari</v>
      </c>
      <c r="Q31" s="77">
        <f ca="1">DATEDIF(C31,Summary!$A$1,"d")</f>
        <v>997</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hidden="1"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8 bulan, 23 hari</v>
      </c>
      <c r="Q32" s="77">
        <f ca="1">DATEDIF(C32,Summary!$A$1,"d")</f>
        <v>997</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hidden="1"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8 bulan, 22 hari</v>
      </c>
      <c r="Q33" s="77">
        <f ca="1">DATEDIF(C33,Summary!$A$1,"d")</f>
        <v>996</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hidden="1"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8 bulan, 22 hari</v>
      </c>
      <c r="Q34" s="77">
        <f ca="1">DATEDIF(C34,Summary!$A$1,"d")</f>
        <v>996</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hidden="1"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8 bulan, 22 hari</v>
      </c>
      <c r="Q35" s="77">
        <f ca="1">DATEDIF(C35,Summary!$A$1,"d")</f>
        <v>996</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hidden="1"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8 bulan, 21 hari</v>
      </c>
      <c r="Q36" s="77">
        <f ca="1">DATEDIF(C36,Summary!$A$1,"d")</f>
        <v>995</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hidden="1"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8 bulan, 17 hari</v>
      </c>
      <c r="Q37" s="77">
        <f ca="1">DATEDIF(C37,Summary!$A$1,"d")</f>
        <v>991</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hidden="1"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8 bulan, 16 hari</v>
      </c>
      <c r="Q38" s="77">
        <f ca="1">DATEDIF(C38,Summary!$A$1,"d")</f>
        <v>990</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hidden="1"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8 bulan, 15 hari</v>
      </c>
      <c r="Q39" s="77">
        <f ca="1">DATEDIF(C39,Summary!$A$1,"d")</f>
        <v>989</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hidden="1"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8 bulan, 15 hari</v>
      </c>
      <c r="Q40" s="77">
        <f ca="1">DATEDIF(C40,Summary!$A$1,"d")</f>
        <v>989</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hidden="1"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8 bulan, 14 hari</v>
      </c>
      <c r="Q41" s="77">
        <f ca="1">DATEDIF(C41,Summary!$A$1,"d")</f>
        <v>988</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hidden="1"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8 bulan, 14 hari</v>
      </c>
      <c r="Q42" s="77">
        <f ca="1">DATEDIF(C42,Summary!$A$1,"d")</f>
        <v>988</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hidden="1"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8 bulan, 14 hari</v>
      </c>
      <c r="Q43" s="77">
        <f ca="1">DATEDIF(C43,Summary!$A$1,"d")</f>
        <v>988</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hidden="1"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8 bulan, 10 hari</v>
      </c>
      <c r="Q44" s="77">
        <f ca="1">DATEDIF(C44,Summary!$A$1,"d")</f>
        <v>984</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hidden="1"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8 bulan, 10 hari</v>
      </c>
      <c r="Q45" s="77">
        <f ca="1">DATEDIF(C45,Summary!$A$1,"d")</f>
        <v>984</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hidden="1"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8 bulan, 10 hari</v>
      </c>
      <c r="Q46" s="77">
        <f ca="1">DATEDIF(C46,Summary!$A$1,"d")</f>
        <v>984</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hidden="1"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8 bulan, 10 hari</v>
      </c>
      <c r="Q47" s="77">
        <f ca="1">DATEDIF(C47,Summary!$A$1,"d")</f>
        <v>984</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hidden="1"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8 bulan, 10 hari</v>
      </c>
      <c r="Q48" s="77">
        <f ca="1">DATEDIF(C48,Summary!$A$1,"d")</f>
        <v>984</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hidden="1"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8 bulan, 10 hari</v>
      </c>
      <c r="Q49" s="77">
        <f ca="1">DATEDIF(C49,Summary!$A$1,"d")</f>
        <v>984</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hidden="1"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8 bulan, 10 hari</v>
      </c>
      <c r="Q50" s="77">
        <f ca="1">DATEDIF(C50,Summary!$A$1,"d")</f>
        <v>984</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hidden="1"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8 bulan, 10 hari</v>
      </c>
      <c r="Q51" s="77">
        <f ca="1">DATEDIF(C51,Summary!$A$1,"d")</f>
        <v>984</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hidden="1"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8 bulan, 10 hari</v>
      </c>
      <c r="Q52" s="77">
        <f ca="1">DATEDIF(C52,Summary!$A$1,"d")</f>
        <v>984</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hidden="1"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8 bulan, 10 hari</v>
      </c>
      <c r="Q53" s="77">
        <f ca="1">DATEDIF(C53,Summary!$A$1,"d")</f>
        <v>984</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hidden="1"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8 bulan, 10 hari</v>
      </c>
      <c r="Q54" s="77">
        <f ca="1">DATEDIF(C54,Summary!$A$1,"d")</f>
        <v>984</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hidden="1"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8 bulan, 9 hari</v>
      </c>
      <c r="Q55" s="77">
        <f ca="1">DATEDIF(C55,Summary!$A$1,"d")</f>
        <v>983</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hidden="1"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8 bulan, 9 hari</v>
      </c>
      <c r="Q56" s="77">
        <f ca="1">DATEDIF(C56,Summary!$A$1,"d")</f>
        <v>983</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hidden="1"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8 bulan, 9 hari</v>
      </c>
      <c r="Q57" s="77">
        <f ca="1">DATEDIF(C57,Summary!$A$1,"d")</f>
        <v>983</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hidden="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8 bulan, 8 hari</v>
      </c>
      <c r="Q58" s="77">
        <f ca="1">DATEDIF(C58,Summary!$A$1,"d")</f>
        <v>982</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hidden="1"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8 bulan, 8 hari</v>
      </c>
      <c r="Q59" s="77">
        <f ca="1">DATEDIF(C59,Summary!$A$1,"d")</f>
        <v>981</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hidden="1"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8 bulan, 8 hari</v>
      </c>
      <c r="Q60" s="77">
        <f ca="1">DATEDIF(C60,Summary!$A$1,"d")</f>
        <v>981</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hidden="1"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8 bulan, 8 hari</v>
      </c>
      <c r="Q61" s="77">
        <f ca="1">DATEDIF(C61,Summary!$A$1,"d")</f>
        <v>981</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hidden="1"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8 bulan, 8 hari</v>
      </c>
      <c r="Q62" s="77">
        <f ca="1">DATEDIF(C62,Summary!$A$1,"d")</f>
        <v>981</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hidden="1"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8 bulan, 8 hari</v>
      </c>
      <c r="Q63" s="77">
        <f ca="1">DATEDIF(C63,Summary!$A$1,"d")</f>
        <v>981</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hidden="1"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8 bulan, 8 hari</v>
      </c>
      <c r="Q64" s="77">
        <f ca="1">DATEDIF(C64,Summary!$A$1,"d")</f>
        <v>981</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hidden="1"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8 bulan, 8 hari</v>
      </c>
      <c r="Q65" s="77">
        <f ca="1">DATEDIF(C65,Summary!$A$1,"d")</f>
        <v>981</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hidden="1"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8 bulan, 8 hari</v>
      </c>
      <c r="Q66" s="77">
        <f ca="1">DATEDIF(C66,Summary!$A$1,"d")</f>
        <v>981</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hidden="1"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8 bulan, 8 hari</v>
      </c>
      <c r="Q67" s="77">
        <f ca="1">DATEDIF(C67,Summary!$A$1,"d")</f>
        <v>981</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hidden="1"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8 bulan, 7 hari</v>
      </c>
      <c r="Q68" s="77">
        <f ca="1">DATEDIF(C68,Summary!$A$1,"d")</f>
        <v>980</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hidden="1"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8 bulan, 7 hari</v>
      </c>
      <c r="Q69" s="77">
        <f ca="1">DATEDIF(C69,Summary!$A$1,"d")</f>
        <v>980</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hidden="1"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8 bulan, 7 hari</v>
      </c>
      <c r="Q70" s="77">
        <f ca="1">DATEDIF(C70,Summary!$A$1,"d")</f>
        <v>980</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hidden="1"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8 bulan, 4 hari</v>
      </c>
      <c r="Q71" s="77">
        <f ca="1">DATEDIF(C71,Summary!$A$1,"d")</f>
        <v>977</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hidden="1"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8 bulan, 4 hari</v>
      </c>
      <c r="Q72" s="77">
        <f ca="1">DATEDIF(C72,Summary!$A$1,"d")</f>
        <v>977</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hidden="1"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8 bulan, 4 hari</v>
      </c>
      <c r="Q73" s="77">
        <f ca="1">DATEDIF(C73,Summary!$A$1,"d")</f>
        <v>977</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hidden="1"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8 bulan, 3 hari</v>
      </c>
      <c r="Q74" s="77">
        <f ca="1">DATEDIF(C74,Summary!$A$1,"d")</f>
        <v>976</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hidden="1"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8 bulan, 3 hari</v>
      </c>
      <c r="Q75" s="77">
        <f ca="1">DATEDIF(C75,Summary!$A$1,"d")</f>
        <v>976</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hidden="1"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8 bulan, 2 hari</v>
      </c>
      <c r="Q76" s="77">
        <f ca="1">DATEDIF(C76,Summary!$A$1,"d")</f>
        <v>975</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hidden="1"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8 bulan, 2 hari</v>
      </c>
      <c r="Q77" s="77">
        <f ca="1">DATEDIF(C77,Summary!$A$1,"d")</f>
        <v>975</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hidden="1"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8 bulan, 2 hari</v>
      </c>
      <c r="Q78" s="77">
        <f ca="1">DATEDIF(C78,Summary!$A$1,"d")</f>
        <v>975</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hidden="1"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8 bulan, 2 hari</v>
      </c>
      <c r="Q79" s="77">
        <f ca="1">DATEDIF(C79,Summary!$A$1,"d")</f>
        <v>975</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hidden="1"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8 bulan, 2 hari</v>
      </c>
      <c r="Q80" s="77">
        <f ca="1">DATEDIF(C80,Summary!$A$1,"d")</f>
        <v>975</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hidden="1"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8 bulan, 2 hari</v>
      </c>
      <c r="Q81" s="77">
        <f ca="1">DATEDIF(C81,Summary!$A$1,"d")</f>
        <v>975</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hidden="1"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7 bulan, 24 hari</v>
      </c>
      <c r="Q82" s="77">
        <f ca="1">DATEDIF(C82,Summary!$A$1,"d")</f>
        <v>967</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hidden="1"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7 bulan, 24 hari</v>
      </c>
      <c r="Q83" s="77">
        <f ca="1">DATEDIF(C83,Summary!$A$1,"d")</f>
        <v>967</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hidden="1"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7 bulan, 24 hari</v>
      </c>
      <c r="Q84" s="77">
        <f ca="1">DATEDIF(C84,Summary!$A$1,"d")</f>
        <v>967</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hidden="1"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7 bulan, 24 hari</v>
      </c>
      <c r="Q85" s="77">
        <f ca="1">DATEDIF(C85,Summary!$A$1,"d")</f>
        <v>967</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hidden="1"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7 bulan, 24 hari</v>
      </c>
      <c r="Q86" s="77">
        <f ca="1">DATEDIF(C86,Summary!$A$1,"d")</f>
        <v>967</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hidden="1"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7 bulan, 24 hari</v>
      </c>
      <c r="Q87" s="77">
        <f ca="1">DATEDIF(C87,Summary!$A$1,"d")</f>
        <v>967</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hidden="1"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7 bulan, 24 hari</v>
      </c>
      <c r="Q88" s="77">
        <f ca="1">DATEDIF(C88,Summary!$A$1,"d")</f>
        <v>967</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hidden="1"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7 bulan, 24 hari</v>
      </c>
      <c r="Q89" s="77">
        <f ca="1">DATEDIF(C89,Summary!$A$1,"d")</f>
        <v>967</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hidden="1"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7 bulan, 24 hari</v>
      </c>
      <c r="Q90" s="77">
        <f ca="1">DATEDIF(C90,Summary!$A$1,"d")</f>
        <v>967</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hidden="1"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7 bulan, 24 hari</v>
      </c>
      <c r="Q91" s="77">
        <f ca="1">DATEDIF(C91,Summary!$A$1,"d")</f>
        <v>967</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hidden="1"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7 bulan, 24 hari</v>
      </c>
      <c r="Q92" s="77">
        <f ca="1">DATEDIF(C92,Summary!$A$1,"d")</f>
        <v>967</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hidden="1"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7 bulan, 23 hari</v>
      </c>
      <c r="Q93" s="77">
        <f ca="1">DATEDIF(C93,Summary!$A$1,"d")</f>
        <v>966</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hidden="1"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7 bulan, 19 hari</v>
      </c>
      <c r="Q94" s="77">
        <f ca="1">DATEDIF(C94,Summary!$A$1,"d")</f>
        <v>962</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hidden="1"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7 bulan, 19 hari</v>
      </c>
      <c r="Q95" s="77">
        <f ca="1">DATEDIF(C95,Summary!$A$1,"d")</f>
        <v>962</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hidden="1"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7 bulan, 19 hari</v>
      </c>
      <c r="Q96" s="77">
        <f ca="1">DATEDIF(C96,Summary!$A$1,"d")</f>
        <v>962</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hidden="1"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7 bulan, 19 hari</v>
      </c>
      <c r="Q97" s="77">
        <f ca="1">DATEDIF(C97,Summary!$A$1,"d")</f>
        <v>962</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hidden="1"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7 bulan, 19 hari</v>
      </c>
      <c r="Q98" s="77">
        <f ca="1">DATEDIF(C98,Summary!$A$1,"d")</f>
        <v>962</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hidden="1"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7 bulan, 19 hari</v>
      </c>
      <c r="Q99" s="77">
        <f ca="1">DATEDIF(C99,Summary!$A$1,"d")</f>
        <v>962</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hidden="1"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7 bulan, 19 hari</v>
      </c>
      <c r="Q100" s="77">
        <f ca="1">DATEDIF(C100,Summary!$A$1,"d")</f>
        <v>962</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hidden="1"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7 bulan, 17 hari</v>
      </c>
      <c r="Q101" s="77">
        <f ca="1">DATEDIF(C101,Summary!$A$1,"d")</f>
        <v>960</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hidden="1"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7 bulan, 17 hari</v>
      </c>
      <c r="Q102" s="77">
        <f ca="1">DATEDIF(C102,Summary!$A$1,"d")</f>
        <v>960</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hidden="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7 bulan, 17 hari</v>
      </c>
      <c r="Q103" s="77">
        <f ca="1">DATEDIF(C103,Summary!$A$1,"d")</f>
        <v>960</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hidden="1"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7 bulan, 16 hari</v>
      </c>
      <c r="Q104" s="77">
        <f ca="1">DATEDIF(C104,Summary!$A$1,"d")</f>
        <v>959</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hidden="1"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7 bulan, 16 hari</v>
      </c>
      <c r="Q105" s="77">
        <f ca="1">DATEDIF(C105,Summary!$A$1,"d")</f>
        <v>959</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hidden="1"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7 bulan, 16 hari</v>
      </c>
      <c r="Q106" s="77">
        <f ca="1">DATEDIF(C106,Summary!$A$1,"d")</f>
        <v>959</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hidden="1"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7 bulan, 13 hari</v>
      </c>
      <c r="Q107" s="77">
        <f ca="1">DATEDIF(C107,Summary!$A$1,"d")</f>
        <v>956</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hidden="1"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7 bulan, 13 hari</v>
      </c>
      <c r="Q108" s="77">
        <f ca="1">DATEDIF(C108,Summary!$A$1,"d")</f>
        <v>956</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hidden="1"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7 bulan, 13 hari</v>
      </c>
      <c r="Q109" s="77">
        <f ca="1">DATEDIF(C109,Summary!$A$1,"d")</f>
        <v>956</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hidden="1"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7 bulan, 13 hari</v>
      </c>
      <c r="Q110" s="77">
        <f ca="1">DATEDIF(C110,Summary!$A$1,"d")</f>
        <v>956</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hidden="1"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7 bulan, 13 hari</v>
      </c>
      <c r="Q111" s="77">
        <f ca="1">DATEDIF(C111,Summary!$A$1,"d")</f>
        <v>956</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hidden="1"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7 bulan, 13 hari</v>
      </c>
      <c r="Q112" s="77">
        <f ca="1">DATEDIF(C112,Summary!$A$1,"d")</f>
        <v>956</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hidden="1"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7 bulan, 13 hari</v>
      </c>
      <c r="Q113" s="77">
        <f ca="1">DATEDIF(C113,Summary!$A$1,"d")</f>
        <v>956</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hidden="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7 bulan, 13 hari</v>
      </c>
      <c r="Q114" s="77">
        <f ca="1">DATEDIF(C114,Summary!$A$1,"d")</f>
        <v>956</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hidden="1"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7 bulan, 13 hari</v>
      </c>
      <c r="Q115" s="77">
        <f ca="1">DATEDIF(C115,Summary!$A$1,"d")</f>
        <v>956</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hidden="1"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7 bulan, 13 hari</v>
      </c>
      <c r="Q116" s="77">
        <f ca="1">DATEDIF(C116,Summary!$A$1,"d")</f>
        <v>956</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hidden="1"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7 bulan, 11 hari</v>
      </c>
      <c r="Q117" s="77">
        <f ca="1">DATEDIF(C117,Summary!$A$1,"d")</f>
        <v>954</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hidden="1"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7 bulan, 11 hari</v>
      </c>
      <c r="Q118" s="77">
        <f ca="1">DATEDIF(C118,Summary!$A$1,"d")</f>
        <v>954</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hidden="1"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7 bulan, 11 hari</v>
      </c>
      <c r="Q119" s="77">
        <f ca="1">DATEDIF(C119,Summary!$A$1,"d")</f>
        <v>954</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hidden="1"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7 bulan, 11 hari</v>
      </c>
      <c r="Q120" s="77">
        <f ca="1">DATEDIF(C120,Summary!$A$1,"d")</f>
        <v>954</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hidden="1"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7 bulan, 11 hari</v>
      </c>
      <c r="Q121" s="77">
        <f ca="1">DATEDIF(C121,Summary!$A$1,"d")</f>
        <v>954</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hidden="1"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7 bulan, 11 hari</v>
      </c>
      <c r="Q122" s="77">
        <f ca="1">DATEDIF(C122,Summary!$A$1,"d")</f>
        <v>954</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hidden="1"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7 bulan, 11 hari</v>
      </c>
      <c r="Q123" s="77">
        <f ca="1">DATEDIF(C123,Summary!$A$1,"d")</f>
        <v>954</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hidden="1"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7 bulan, 11 hari</v>
      </c>
      <c r="Q124" s="77">
        <f ca="1">DATEDIF(C124,Summary!$A$1,"d")</f>
        <v>954</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hidden="1"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7 bulan, 11 hari</v>
      </c>
      <c r="Q125" s="77">
        <f ca="1">DATEDIF(C125,Summary!$A$1,"d")</f>
        <v>954</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hidden="1"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7 bulan, 11 hari</v>
      </c>
      <c r="Q126" s="77">
        <f ca="1">DATEDIF(C126,Summary!$A$1,"d")</f>
        <v>954</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hidden="1"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7 bulan, 11 hari</v>
      </c>
      <c r="Q127" s="77">
        <f ca="1">DATEDIF(C127,Summary!$A$1,"d")</f>
        <v>954</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hidden="1"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7 bulan, 11 hari</v>
      </c>
      <c r="Q128" s="77">
        <f ca="1">DATEDIF(C128,Summary!$A$1,"d")</f>
        <v>954</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hidden="1"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7 bulan, 10 hari</v>
      </c>
      <c r="Q129" s="77">
        <f ca="1">DATEDIF(C129,Summary!$A$1,"d")</f>
        <v>953</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hidden="1"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7 bulan, 10 hari</v>
      </c>
      <c r="Q130" s="77">
        <f ca="1">DATEDIF(C130,Summary!$A$1,"d")</f>
        <v>953</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hidden="1"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7 bulan, 10 hari</v>
      </c>
      <c r="Q131" s="77">
        <f ca="1">DATEDIF(C131,Summary!$A$1,"d")</f>
        <v>953</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hidden="1"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7 bulan, 10 hari</v>
      </c>
      <c r="Q132" s="77">
        <f ca="1">DATEDIF(C132,Summary!$A$1,"d")</f>
        <v>953</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7 bulan, 10 hari</v>
      </c>
      <c r="Q133" s="77">
        <f ca="1">DATEDIF(C133,Summary!$A$1,"d")</f>
        <v>953</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hidden="1"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7 bulan, 10 hari</v>
      </c>
      <c r="Q134" s="77">
        <f ca="1">DATEDIF(C134,Summary!$A$1,"d")</f>
        <v>953</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hidden="1"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7 bulan, 10 hari</v>
      </c>
      <c r="Q135" s="77">
        <f ca="1">DATEDIF(C135,Summary!$A$1,"d")</f>
        <v>953</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hidden="1"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7 bulan, 10 hari</v>
      </c>
      <c r="Q136" s="77">
        <f ca="1">DATEDIF(C136,Summary!$A$1,"d")</f>
        <v>953</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hidden="1"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7 bulan, 10 hari</v>
      </c>
      <c r="Q137" s="77">
        <f ca="1">DATEDIF(C137,Summary!$A$1,"d")</f>
        <v>953</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hidden="1"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7 bulan, 10 hari</v>
      </c>
      <c r="Q138" s="77">
        <f ca="1">DATEDIF(C138,Summary!$A$1,"d")</f>
        <v>953</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hidden="1"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7 bulan, 8 hari</v>
      </c>
      <c r="Q139" s="77">
        <f ca="1">DATEDIF(C139,Summary!$A$1,"d")</f>
        <v>952</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hidden="1"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7 bulan, 8 hari</v>
      </c>
      <c r="Q140" s="77">
        <f ca="1">DATEDIF(C140,Summary!$A$1,"d")</f>
        <v>952</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hidden="1"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7 bulan, 4 hari</v>
      </c>
      <c r="Q141" s="77">
        <f ca="1">DATEDIF(C141,Summary!$A$1,"d")</f>
        <v>948</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hidden="1"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7 bulan, 4 hari</v>
      </c>
      <c r="Q142" s="77">
        <f ca="1">DATEDIF(C142,Summary!$A$1,"d")</f>
        <v>948</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hidden="1"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7 bulan, 4 hari</v>
      </c>
      <c r="Q143" s="77">
        <f ca="1">DATEDIF(C143,Summary!$A$1,"d")</f>
        <v>948</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hidden="1"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7 bulan, 4 hari</v>
      </c>
      <c r="Q144" s="77">
        <f ca="1">DATEDIF(C144,Summary!$A$1,"d")</f>
        <v>948</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hidden="1"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7 bulan, 4 hari</v>
      </c>
      <c r="Q145" s="77">
        <f ca="1">DATEDIF(C145,Summary!$A$1,"d")</f>
        <v>948</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hidden="1"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7 bulan, 4 hari</v>
      </c>
      <c r="Q146" s="77">
        <f ca="1">DATEDIF(C146,Summary!$A$1,"d")</f>
        <v>948</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hidden="1"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7 bulan, 4 hari</v>
      </c>
      <c r="Q147" s="77">
        <f ca="1">DATEDIF(C147,Summary!$A$1,"d")</f>
        <v>948</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hidden="1"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7 bulan, 3 hari</v>
      </c>
      <c r="Q148" s="77">
        <f ca="1">DATEDIF(C148,Summary!$A$1,"d")</f>
        <v>947</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hidden="1"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7 bulan, 3 hari</v>
      </c>
      <c r="Q149" s="77">
        <f ca="1">DATEDIF(C149,Summary!$A$1,"d")</f>
        <v>947</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hidden="1"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7 bulan, 3 hari</v>
      </c>
      <c r="Q150" s="77">
        <f ca="1">DATEDIF(C150,Summary!$A$1,"d")</f>
        <v>947</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hidden="1"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7 bulan, 1 hari</v>
      </c>
      <c r="Q151" s="77">
        <f ca="1">DATEDIF(C151,Summary!$A$1,"d")</f>
        <v>945</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hidden="1"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7 bulan, 1 hari</v>
      </c>
      <c r="Q152" s="77">
        <f ca="1">DATEDIF(C152,Summary!$A$1,"d")</f>
        <v>945</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hidden="1"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7 bulan, 1 hari</v>
      </c>
      <c r="Q153" s="77">
        <f ca="1">DATEDIF(C153,Summary!$A$1,"d")</f>
        <v>945</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hidden="1"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6 bulan, 24 hari</v>
      </c>
      <c r="Q154" s="77">
        <f ca="1">DATEDIF(C154,Summary!$A$1,"d")</f>
        <v>938</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hidden="1"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6 bulan, 24 hari</v>
      </c>
      <c r="Q155" s="77">
        <f ca="1">DATEDIF(C155,Summary!$A$1,"d")</f>
        <v>938</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hidden="1"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6 bulan, 21 hari</v>
      </c>
      <c r="Q156" s="77">
        <f ca="1">DATEDIF(C156,Summary!$A$1,"d")</f>
        <v>935</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hidden="1"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6 bulan, 20 hari</v>
      </c>
      <c r="Q157" s="77">
        <f ca="1">DATEDIF(C157,Summary!$A$1,"d")</f>
        <v>934</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hidden="1"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6 bulan, 18 hari</v>
      </c>
      <c r="Q158" s="77">
        <f ca="1">DATEDIF(C158,Summary!$A$1,"d")</f>
        <v>932</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hidden="1"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6 bulan, 18 hari</v>
      </c>
      <c r="Q159" s="77">
        <f ca="1">DATEDIF(C159,Summary!$A$1,"d")</f>
        <v>932</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hidden="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6 bulan, 18 hari</v>
      </c>
      <c r="Q160" s="77">
        <f ca="1">DATEDIF(C160,Summary!$A$1,"d")</f>
        <v>932</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hidden="1"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6 bulan, 18 hari</v>
      </c>
      <c r="Q161" s="77">
        <f ca="1">DATEDIF(C161,Summary!$A$1,"d")</f>
        <v>932</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hidden="1"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6 bulan, 18 hari</v>
      </c>
      <c r="Q162" s="77">
        <f ca="1">DATEDIF(C162,Summary!$A$1,"d")</f>
        <v>932</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hidden="1"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6 bulan, 17 hari</v>
      </c>
      <c r="Q163" s="77">
        <f ca="1">DATEDIF(C163,Summary!$A$1,"d")</f>
        <v>931</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hidden="1"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6 bulan, 17 hari</v>
      </c>
      <c r="Q164" s="77">
        <f ca="1">DATEDIF(C164,Summary!$A$1,"d")</f>
        <v>931</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hidden="1"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6 bulan, 17 hari</v>
      </c>
      <c r="Q165" s="77">
        <f ca="1">DATEDIF(C165,Summary!$A$1,"d")</f>
        <v>931</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hidden="1"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6 bulan, 17 hari</v>
      </c>
      <c r="Q166" s="77">
        <f ca="1">DATEDIF(C166,Summary!$A$1,"d")</f>
        <v>931</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hidden="1"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6 bulan, 17 hari</v>
      </c>
      <c r="Q167" s="77">
        <f ca="1">DATEDIF(C167,Summary!$A$1,"d")</f>
        <v>931</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hidden="1"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6 bulan, 17 hari</v>
      </c>
      <c r="Q168" s="77">
        <f ca="1">DATEDIF(C168,Summary!$A$1,"d")</f>
        <v>931</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hidden="1"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6 bulan, 17 hari</v>
      </c>
      <c r="Q169" s="77">
        <f ca="1">DATEDIF(C169,Summary!$A$1,"d")</f>
        <v>931</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hidden="1"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6 bulan, 17 hari</v>
      </c>
      <c r="Q170" s="77">
        <f ca="1">DATEDIF(C170,Summary!$A$1,"d")</f>
        <v>931</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hidden="1"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6 bulan, 11 hari</v>
      </c>
      <c r="Q171" s="77">
        <f ca="1">DATEDIF(C171,Summary!$A$1,"d")</f>
        <v>925</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hidden="1"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6 bulan, 11 hari</v>
      </c>
      <c r="Q172" s="77">
        <f ca="1">DATEDIF(C172,Summary!$A$1,"d")</f>
        <v>925</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hidden="1"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6 bulan, 11 hari</v>
      </c>
      <c r="Q173" s="77">
        <f ca="1">DATEDIF(C173,Summary!$A$1,"d")</f>
        <v>925</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hidden="1"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6 bulan, 11 hari</v>
      </c>
      <c r="Q174" s="77">
        <f ca="1">DATEDIF(C174,Summary!$A$1,"d")</f>
        <v>925</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hidden="1"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6 bulan, 11 hari</v>
      </c>
      <c r="Q175" s="77">
        <f ca="1">DATEDIF(C175,Summary!$A$1,"d")</f>
        <v>925</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hidden="1"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6 bulan, 11 hari</v>
      </c>
      <c r="Q176" s="77">
        <f ca="1">DATEDIF(C176,Summary!$A$1,"d")</f>
        <v>925</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hidden="1"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6 bulan, 11 hari</v>
      </c>
      <c r="Q177" s="77">
        <f ca="1">DATEDIF(C177,Summary!$A$1,"d")</f>
        <v>925</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hidden="1"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6 bulan, 8 hari</v>
      </c>
      <c r="Q178" s="77">
        <f ca="1">DATEDIF(C178,Summary!$A$1,"d")</f>
        <v>921</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hidden="1"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6 bulan, 6 hari</v>
      </c>
      <c r="Q179" s="77">
        <f ca="1">DATEDIF(C179,Summary!$A$1,"d")</f>
        <v>919</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hidden="1"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6 bulan, 6 hari</v>
      </c>
      <c r="Q180" s="77">
        <f ca="1">DATEDIF(C180,Summary!$A$1,"d")</f>
        <v>919</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hidden="1"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6 bulan, 6 hari</v>
      </c>
      <c r="Q181" s="77">
        <f ca="1">DATEDIF(C181,Summary!$A$1,"d")</f>
        <v>919</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hidden="1"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6 bulan, 6 hari</v>
      </c>
      <c r="Q182" s="77">
        <f ca="1">DATEDIF(C182,Summary!$A$1,"d")</f>
        <v>919</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hidden="1"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6 bulan, 5 hari</v>
      </c>
      <c r="Q183" s="77">
        <f ca="1">DATEDIF(C183,Summary!$A$1,"d")</f>
        <v>918</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hidden="1"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6 bulan, 4 hari</v>
      </c>
      <c r="Q184" s="77">
        <f ca="1">DATEDIF(C184,Summary!$A$1,"d")</f>
        <v>917</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hidden="1"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6 bulan, 4 hari</v>
      </c>
      <c r="Q185" s="77">
        <f ca="1">DATEDIF(C185,Summary!$A$1,"d")</f>
        <v>917</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hidden="1"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6 bulan, 4 hari</v>
      </c>
      <c r="Q186" s="77">
        <f ca="1">DATEDIF(C186,Summary!$A$1,"d")</f>
        <v>917</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hidden="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6 bulan, 4 hari</v>
      </c>
      <c r="Q187" s="77">
        <f ca="1">DATEDIF(C187,Summary!$A$1,"d")</f>
        <v>917</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hidden="1"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6 bulan, 4 hari</v>
      </c>
      <c r="Q188" s="77">
        <f ca="1">DATEDIF(C188,Summary!$A$1,"d")</f>
        <v>917</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hidden="1"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6 bulan, 4 hari</v>
      </c>
      <c r="Q189" s="77">
        <f ca="1">DATEDIF(C189,Summary!$A$1,"d")</f>
        <v>917</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hidden="1"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6 bulan, 4 hari</v>
      </c>
      <c r="Q190" s="77">
        <f ca="1">DATEDIF(C190,Summary!$A$1,"d")</f>
        <v>917</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hidden="1"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6 bulan, 4 hari</v>
      </c>
      <c r="Q191" s="77">
        <f ca="1">DATEDIF(C191,Summary!$A$1,"d")</f>
        <v>917</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hidden="1"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6 bulan, 4 hari</v>
      </c>
      <c r="Q192" s="77">
        <f ca="1">DATEDIF(C192,Summary!$A$1,"d")</f>
        <v>917</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hidden="1"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6 bulan, 4 hari</v>
      </c>
      <c r="Q193" s="77">
        <f ca="1">DATEDIF(C193,Summary!$A$1,"d")</f>
        <v>917</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hidden="1"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6 bulan, 4 hari</v>
      </c>
      <c r="Q194" s="77">
        <f ca="1">DATEDIF(C194,Summary!$A$1,"d")</f>
        <v>917</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hidden="1"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6 bulan, 4 hari</v>
      </c>
      <c r="Q195" s="77">
        <f ca="1">DATEDIF(C195,Summary!$A$1,"d")</f>
        <v>917</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hidden="1"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6 bulan, 4 hari</v>
      </c>
      <c r="Q196" s="77">
        <f ca="1">DATEDIF(C196,Summary!$A$1,"d")</f>
        <v>917</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hidden="1"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5 bulan, 21 hari</v>
      </c>
      <c r="Q197" s="77">
        <f ca="1">DATEDIF(C197,Summary!$A$1,"d")</f>
        <v>904</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hidden="1"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5 bulan, 21 hari</v>
      </c>
      <c r="Q198" s="77">
        <f ca="1">DATEDIF(C198,Summary!$A$1,"d")</f>
        <v>904</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hidden="1"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5 bulan, 21 hari</v>
      </c>
      <c r="Q199" s="77">
        <f ca="1">DATEDIF(C199,Summary!$A$1,"d")</f>
        <v>904</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hidden="1"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5 bulan, 21 hari</v>
      </c>
      <c r="Q200" s="77">
        <f ca="1">DATEDIF(C200,Summary!$A$1,"d")</f>
        <v>904</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hidden="1"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5 bulan, 21 hari</v>
      </c>
      <c r="Q201" s="77">
        <f ca="1">DATEDIF(C201,Summary!$A$1,"d")</f>
        <v>904</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hidden="1"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5 bulan, 21 hari</v>
      </c>
      <c r="Q202" s="77">
        <f ca="1">DATEDIF(C202,Summary!$A$1,"d")</f>
        <v>904</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hidden="1"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5 bulan, 21 hari</v>
      </c>
      <c r="Q203" s="77">
        <f ca="1">DATEDIF(C203,Summary!$A$1,"d")</f>
        <v>904</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hidden="1"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5 bulan, 21 hari</v>
      </c>
      <c r="Q204" s="77">
        <f ca="1">DATEDIF(C204,Summary!$A$1,"d")</f>
        <v>904</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hidden="1"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5 bulan, 21 hari</v>
      </c>
      <c r="Q205" s="77">
        <f ca="1">DATEDIF(C205,Summary!$A$1,"d")</f>
        <v>904</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hidden="1"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5 bulan, 21 hari</v>
      </c>
      <c r="Q206" s="77">
        <f ca="1">DATEDIF(C206,Summary!$A$1,"d")</f>
        <v>904</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hidden="1"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5 bulan, 21 hari</v>
      </c>
      <c r="Q207" s="77">
        <f ca="1">DATEDIF(C207,Summary!$A$1,"d")</f>
        <v>904</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hidden="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5 bulan, 20 hari</v>
      </c>
      <c r="Q208" s="77">
        <f ca="1">DATEDIF(C208,Summary!$A$1,"d")</f>
        <v>903</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hidden="1"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5 bulan, 20 hari</v>
      </c>
      <c r="Q209" s="77">
        <f ca="1">DATEDIF(C209,Summary!$A$1,"d")</f>
        <v>903</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hidden="1"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5 bulan, 20 hari</v>
      </c>
      <c r="Q210" s="77">
        <f ca="1">DATEDIF(C210,Summary!$A$1,"d")</f>
        <v>903</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hidden="1"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5 bulan, 20 hari</v>
      </c>
      <c r="Q211" s="77">
        <f ca="1">DATEDIF(C211,Summary!$A$1,"d")</f>
        <v>903</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hidden="1"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7 bulan, 11 hari</v>
      </c>
      <c r="Q212" s="77">
        <f ca="1">DATEDIF(C212,Summary!$A$1,"d")</f>
        <v>954</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hidden="1"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5 bulan, 17 hari</v>
      </c>
      <c r="Q213" s="77">
        <f ca="1">DATEDIF(C213,Summary!$A$1,"d")</f>
        <v>900</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hidden="1"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5 bulan, 17 hari</v>
      </c>
      <c r="Q214" s="77">
        <f ca="1">DATEDIF(C214,Summary!$A$1,"d")</f>
        <v>900</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hidden="1"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5 bulan, 17 hari</v>
      </c>
      <c r="Q215" s="77">
        <f ca="1">DATEDIF(C215,Summary!$A$1,"d")</f>
        <v>900</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hidden="1"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5 bulan, 17 hari</v>
      </c>
      <c r="Q216" s="77">
        <f ca="1">DATEDIF(C216,Summary!$A$1,"d")</f>
        <v>900</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hidden="1"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5 bulan, 16 hari</v>
      </c>
      <c r="Q217" s="77">
        <f ca="1">DATEDIF(C217,Summary!$A$1,"d")</f>
        <v>899</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hidden="1"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5 bulan, 15 hari</v>
      </c>
      <c r="Q218" s="77">
        <f ca="1">DATEDIF(C218,Summary!$A$1,"d")</f>
        <v>898</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hidden="1"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5 bulan, 15 hari</v>
      </c>
      <c r="Q219" s="77">
        <f ca="1">DATEDIF(C219,Summary!$A$1,"d")</f>
        <v>898</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hidden="1"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5 bulan, 14 hari</v>
      </c>
      <c r="Q220" s="77">
        <f ca="1">DATEDIF(C220,Summary!$A$1,"d")</f>
        <v>897</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hidden="1"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5 bulan, 13 hari</v>
      </c>
      <c r="Q221" s="77">
        <f ca="1">DATEDIF(C221,Summary!$A$1,"d")</f>
        <v>896</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hidden="1"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5 bulan, 13 hari</v>
      </c>
      <c r="Q222" s="77">
        <f ca="1">DATEDIF(C222,Summary!$A$1,"d")</f>
        <v>896</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hidden="1"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5 bulan, 13 hari</v>
      </c>
      <c r="Q223" s="77">
        <f ca="1">DATEDIF(C223,Summary!$A$1,"d")</f>
        <v>896</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hidden="1"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5 bulan, 13 hari</v>
      </c>
      <c r="Q224" s="77">
        <f ca="1">DATEDIF(C224,Summary!$A$1,"d")</f>
        <v>896</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hidden="1"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5 bulan, 13 hari</v>
      </c>
      <c r="Q225" s="77">
        <f ca="1">DATEDIF(C225,Summary!$A$1,"d")</f>
        <v>896</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hidden="1"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5 bulan, 13 hari</v>
      </c>
      <c r="Q226" s="77">
        <f ca="1">DATEDIF(C226,Summary!$A$1,"d")</f>
        <v>896</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hidden="1"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5 bulan, 13 hari</v>
      </c>
      <c r="Q227" s="77">
        <f ca="1">DATEDIF(C227,Summary!$A$1,"d")</f>
        <v>896</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hidden="1"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5 bulan, 13 hari</v>
      </c>
      <c r="Q228" s="77">
        <f ca="1">DATEDIF(C228,Summary!$A$1,"d")</f>
        <v>896</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hidden="1"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5 bulan, 13 hari</v>
      </c>
      <c r="Q229" s="77">
        <f ca="1">DATEDIF(C229,Summary!$A$1,"d")</f>
        <v>896</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hidden="1"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5 bulan, 13 hari</v>
      </c>
      <c r="Q230" s="77">
        <f ca="1">DATEDIF(C230,Summary!$A$1,"d")</f>
        <v>896</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hidden="1"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5 bulan, 13 hari</v>
      </c>
      <c r="Q231" s="77">
        <f ca="1">DATEDIF(C231,Summary!$A$1,"d")</f>
        <v>896</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hidden="1"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5 bulan, 13 hari</v>
      </c>
      <c r="Q232" s="77">
        <f ca="1">DATEDIF(C232,Summary!$A$1,"d")</f>
        <v>896</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hidden="1"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5 bulan, 13 hari</v>
      </c>
      <c r="Q233" s="77">
        <f ca="1">DATEDIF(C233,Summary!$A$1,"d")</f>
        <v>896</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hidden="1"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5 bulan, 13 hari</v>
      </c>
      <c r="Q234" s="77">
        <f ca="1">DATEDIF(C234,Summary!$A$1,"d")</f>
        <v>896</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hidden="1"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5 bulan, 13 hari</v>
      </c>
      <c r="Q235" s="77">
        <f ca="1">DATEDIF(C235,Summary!$A$1,"d")</f>
        <v>896</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hidden="1"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5 bulan, 13 hari</v>
      </c>
      <c r="Q236" s="77">
        <f ca="1">DATEDIF(C236,Summary!$A$1,"d")</f>
        <v>896</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hidden="1"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5 bulan, 13 hari</v>
      </c>
      <c r="Q237" s="77">
        <f ca="1">DATEDIF(C237,Summary!$A$1,"d")</f>
        <v>896</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hidden="1"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5 bulan, 13 hari</v>
      </c>
      <c r="Q238" s="77">
        <f ca="1">DATEDIF(C238,Summary!$A$1,"d")</f>
        <v>896</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hidden="1"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5 bulan, 13 hari</v>
      </c>
      <c r="Q239" s="77">
        <f ca="1">DATEDIF(C239,Summary!$A$1,"d")</f>
        <v>896</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hidden="1"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5 bulan, 13 hari</v>
      </c>
      <c r="Q240" s="77">
        <f ca="1">DATEDIF(C240,Summary!$A$1,"d")</f>
        <v>896</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hidden="1"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5 bulan, 13 hari</v>
      </c>
      <c r="Q241" s="77">
        <f ca="1">DATEDIF(C241,Summary!$A$1,"d")</f>
        <v>896</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hidden="1"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5 bulan, 13 hari</v>
      </c>
      <c r="Q242" s="77">
        <f ca="1">DATEDIF(C242,Summary!$A$1,"d")</f>
        <v>896</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hidden="1"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5 bulan, 13 hari</v>
      </c>
      <c r="Q243" s="77">
        <f ca="1">DATEDIF(C243,Summary!$A$1,"d")</f>
        <v>896</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hidden="1"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5 bulan, 13 hari</v>
      </c>
      <c r="Q244" s="77">
        <f ca="1">DATEDIF(C244,Summary!$A$1,"d")</f>
        <v>896</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hidden="1"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5 bulan, 13 hari</v>
      </c>
      <c r="Q245" s="77">
        <f ca="1">DATEDIF(C245,Summary!$A$1,"d")</f>
        <v>896</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hidden="1"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5 bulan, 10 hari</v>
      </c>
      <c r="Q246" s="77">
        <f ca="1">DATEDIF(C246,Summary!$A$1,"d")</f>
        <v>893</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hidden="1"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5 bulan, 6 hari</v>
      </c>
      <c r="Q247" s="77">
        <f ca="1">DATEDIF(C247,Summary!$A$1,"d")</f>
        <v>889</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hidden="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5 bulan, 6 hari</v>
      </c>
      <c r="Q248" s="77">
        <f ca="1">DATEDIF(C248,Summary!$A$1,"d")</f>
        <v>889</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hidden="1"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5 bulan, 6 hari</v>
      </c>
      <c r="Q249" s="77">
        <f ca="1">DATEDIF(C249,Summary!$A$1,"d")</f>
        <v>889</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hidden="1"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5 bulan, 6 hari</v>
      </c>
      <c r="Q250" s="77">
        <f ca="1">DATEDIF(C250,Summary!$A$1,"d")</f>
        <v>889</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hidden="1"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5 bulan, 6 hari</v>
      </c>
      <c r="Q251" s="77">
        <f ca="1">DATEDIF(C251,Summary!$A$1,"d")</f>
        <v>889</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hidden="1"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5 bulan, 6 hari</v>
      </c>
      <c r="Q252" s="77">
        <f ca="1">DATEDIF(C252,Summary!$A$1,"d")</f>
        <v>889</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hidden="1"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5 bulan, 6 hari</v>
      </c>
      <c r="Q253" s="77">
        <f ca="1">DATEDIF(C253,Summary!$A$1,"d")</f>
        <v>889</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hidden="1"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5 bulan, 6 hari</v>
      </c>
      <c r="Q254" s="77">
        <f ca="1">DATEDIF(C254,Summary!$A$1,"d")</f>
        <v>889</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hidden="1"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5 bulan, 6 hari</v>
      </c>
      <c r="Q255" s="77">
        <f ca="1">DATEDIF(C255,Summary!$A$1,"d")</f>
        <v>889</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hidden="1"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5 bulan, 6 hari</v>
      </c>
      <c r="Q256" s="77">
        <f ca="1">DATEDIF(C256,Summary!$A$1,"d")</f>
        <v>889</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hidden="1"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5 bulan, 6 hari</v>
      </c>
      <c r="Q257" s="77">
        <f ca="1">DATEDIF(C257,Summary!$A$1,"d")</f>
        <v>889</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hidden="1"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5 bulan, 6 hari</v>
      </c>
      <c r="Q258" s="77">
        <f ca="1">DATEDIF(C258,Summary!$A$1,"d")</f>
        <v>889</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hidden="1"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5 bulan, 6 hari</v>
      </c>
      <c r="Q259" s="77">
        <f ca="1">DATEDIF(C259,Summary!$A$1,"d")</f>
        <v>889</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hidden="1"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5 bulan, 6 hari</v>
      </c>
      <c r="Q260" s="77">
        <f ca="1">DATEDIF(C260,Summary!$A$1,"d")</f>
        <v>889</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hidden="1"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5 bulan, 6 hari</v>
      </c>
      <c r="Q261" s="77">
        <f ca="1">DATEDIF(C261,Summary!$A$1,"d")</f>
        <v>889</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hidden="1"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5 bulan, 6 hari</v>
      </c>
      <c r="Q262" s="77">
        <f ca="1">DATEDIF(C262,Summary!$A$1,"d")</f>
        <v>889</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hidden="1"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5 bulan, 6 hari</v>
      </c>
      <c r="Q263" s="77">
        <f ca="1">DATEDIF(C263,Summary!$A$1,"d")</f>
        <v>889</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hidden="1"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5 bulan, 3 hari</v>
      </c>
      <c r="Q264" s="77">
        <f ca="1">DATEDIF(C264,Summary!$A$1,"d")</f>
        <v>886</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hidden="1"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5 bulan, 3 hari</v>
      </c>
      <c r="Q265" s="77">
        <f ca="1">DATEDIF(C265,Summary!$A$1,"d")</f>
        <v>886</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hidden="1"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5 bulan, 3 hari</v>
      </c>
      <c r="Q266" s="77">
        <f ca="1">DATEDIF(C266,Summary!$A$1,"d")</f>
        <v>886</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hidden="1"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5 bulan, 2 hari</v>
      </c>
      <c r="Q267" s="77">
        <f ca="1">DATEDIF(C267,Summary!$A$1,"d")</f>
        <v>885</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hidden="1"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5 bulan, 2 hari</v>
      </c>
      <c r="Q268" s="77">
        <f ca="1">DATEDIF(C268,Summary!$A$1,"d")</f>
        <v>885</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hidden="1"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5 bulan, 2 hari</v>
      </c>
      <c r="Q269" s="77">
        <f ca="1">DATEDIF(C269,Summary!$A$1,"d")</f>
        <v>885</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hidden="1"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5 bulan, 2 hari</v>
      </c>
      <c r="Q270" s="77">
        <f ca="1">DATEDIF(C270,Summary!$A$1,"d")</f>
        <v>885</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hidden="1"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5 bulan, 3 hari</v>
      </c>
      <c r="Q271" s="77">
        <f ca="1">DATEDIF(C271,Summary!$A$1,"d")</f>
        <v>886</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hidden="1"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5 bulan, 1 hari</v>
      </c>
      <c r="Q272" s="77">
        <f ca="1">DATEDIF(C272,Summary!$A$1,"d")</f>
        <v>884</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hidden="1"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5 bulan, 1 hari</v>
      </c>
      <c r="Q273" s="77">
        <f ca="1">DATEDIF(C273,Summary!$A$1,"d")</f>
        <v>884</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hidden="1"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5 bulan, 1 hari</v>
      </c>
      <c r="Q274" s="77">
        <f ca="1">DATEDIF(C274,Summary!$A$1,"d")</f>
        <v>884</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hidden="1"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4 bulan, 24 hari</v>
      </c>
      <c r="Q275" s="77">
        <f ca="1">DATEDIF(C275,Summary!$A$1,"d")</f>
        <v>877</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hidden="1"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4 bulan, 24 hari</v>
      </c>
      <c r="Q276" s="77">
        <f ca="1">DATEDIF(C276,Summary!$A$1,"d")</f>
        <v>877</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hidden="1"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4 bulan, 23 hari</v>
      </c>
      <c r="Q277" s="77">
        <f ca="1">DATEDIF(C277,Summary!$A$1,"d")</f>
        <v>876</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hidden="1"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4 bulan, 18 hari</v>
      </c>
      <c r="Q278" s="77">
        <f ca="1">DATEDIF(C278,Summary!$A$1,"d")</f>
        <v>871</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hidden="1"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4 bulan, 18 hari</v>
      </c>
      <c r="Q279" s="77">
        <f ca="1">DATEDIF(C279,Summary!$A$1,"d")</f>
        <v>871</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hidden="1"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4 bulan, 18 hari</v>
      </c>
      <c r="Q280" s="77">
        <f ca="1">DATEDIF(C280,Summary!$A$1,"d")</f>
        <v>871</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hidden="1"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4 bulan, 17 hari</v>
      </c>
      <c r="Q281" s="77">
        <f ca="1">DATEDIF(C281,Summary!$A$1,"d")</f>
        <v>870</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hidden="1"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4 bulan, 19 hari</v>
      </c>
      <c r="Q282" s="77">
        <f ca="1">DATEDIF(C282,Summary!$A$1,"d")</f>
        <v>872</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hidden="1"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4 bulan, 19 hari</v>
      </c>
      <c r="Q283" s="77">
        <f ca="1">DATEDIF(C283,Summary!$A$1,"d")</f>
        <v>872</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hidden="1"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4 bulan, 19 hari</v>
      </c>
      <c r="Q284" s="77">
        <f ca="1">DATEDIF(C284,Summary!$A$1,"d")</f>
        <v>872</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hidden="1"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4 bulan, 19 hari</v>
      </c>
      <c r="Q285" s="77">
        <f ca="1">DATEDIF(C285,Summary!$A$1,"d")</f>
        <v>872</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hidden="1"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4 bulan, 19 hari</v>
      </c>
      <c r="Q286" s="77">
        <f ca="1">DATEDIF(C286,Summary!$A$1,"d")</f>
        <v>872</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hidden="1"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4 bulan, 19 hari</v>
      </c>
      <c r="Q287" s="77">
        <f ca="1">DATEDIF(C287,Summary!$A$1,"d")</f>
        <v>872</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hidden="1"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4 bulan, 19 hari</v>
      </c>
      <c r="Q288" s="77">
        <f ca="1">DATEDIF(C288,Summary!$A$1,"d")</f>
        <v>872</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hidden="1"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4 bulan, 19 hari</v>
      </c>
      <c r="Q289" s="77">
        <f ca="1">DATEDIF(C289,Summary!$A$1,"d")</f>
        <v>872</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hidden="1"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4 bulan, 19 hari</v>
      </c>
      <c r="Q290" s="77">
        <f ca="1">DATEDIF(C290,Summary!$A$1,"d")</f>
        <v>872</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hidden="1"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4 bulan, 19 hari</v>
      </c>
      <c r="Q291" s="77">
        <f ca="1">DATEDIF(C291,Summary!$A$1,"d")</f>
        <v>872</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hidden="1"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4 bulan, 19 hari</v>
      </c>
      <c r="Q292" s="77">
        <f ca="1">DATEDIF(C292,Summary!$A$1,"d")</f>
        <v>872</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hidden="1"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4 bulan, 19 hari</v>
      </c>
      <c r="Q293" s="77">
        <f ca="1">DATEDIF(C293,Summary!$A$1,"d")</f>
        <v>872</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hidden="1"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4 bulan, 19 hari</v>
      </c>
      <c r="Q294" s="77">
        <f ca="1">DATEDIF(C294,Summary!$A$1,"d")</f>
        <v>872</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hidden="1"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4 bulan, 19 hari</v>
      </c>
      <c r="Q295" s="77">
        <f ca="1">DATEDIF(C295,Summary!$A$1,"d")</f>
        <v>872</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hidden="1"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4 bulan, 19 hari</v>
      </c>
      <c r="Q296" s="77">
        <f ca="1">DATEDIF(C296,Summary!$A$1,"d")</f>
        <v>872</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hidden="1"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4 bulan, 19 hari</v>
      </c>
      <c r="Q297" s="77">
        <f ca="1">DATEDIF(C297,Summary!$A$1,"d")</f>
        <v>872</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hidden="1"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4 bulan, 19 hari</v>
      </c>
      <c r="Q298" s="77">
        <f ca="1">DATEDIF(C298,Summary!$A$1,"d")</f>
        <v>872</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hidden="1"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4 bulan, 19 hari</v>
      </c>
      <c r="Q299" s="77">
        <f ca="1">DATEDIF(C299,Summary!$A$1,"d")</f>
        <v>872</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hidden="1"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4 bulan, 19 hari</v>
      </c>
      <c r="Q300" s="77">
        <f ca="1">DATEDIF(C300,Summary!$A$1,"d")</f>
        <v>872</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hidden="1"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4 bulan, 19 hari</v>
      </c>
      <c r="Q301" s="77">
        <f ca="1">DATEDIF(C301,Summary!$A$1,"d")</f>
        <v>872</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hidden="1"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4 bulan, 19 hari</v>
      </c>
      <c r="Q302" s="77">
        <f ca="1">DATEDIF(C302,Summary!$A$1,"d")</f>
        <v>872</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hidden="1"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4 bulan, 17 hari</v>
      </c>
      <c r="Q303" s="77">
        <f ca="1">DATEDIF(C303,Summary!$A$1,"d")</f>
        <v>870</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hidden="1"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4 bulan, 17 hari</v>
      </c>
      <c r="Q304" s="77">
        <f ca="1">DATEDIF(C304,Summary!$A$1,"d")</f>
        <v>870</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hidden="1"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6 bulan, 21 hari</v>
      </c>
      <c r="Q305" s="77">
        <f ca="1">DATEDIF(C305,Summary!$A$1,"d")</f>
        <v>935</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hidden="1"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4 bulan, 15 hari</v>
      </c>
      <c r="Q306" s="77">
        <f ca="1">DATEDIF(C306,Summary!$A$1,"d")</f>
        <v>868</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hidden="1"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4 bulan, 15 hari</v>
      </c>
      <c r="Q307" s="77">
        <f ca="1">DATEDIF(C307,Summary!$A$1,"d")</f>
        <v>868</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hidden="1"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4 bulan, 15 hari</v>
      </c>
      <c r="Q308" s="77">
        <f ca="1">DATEDIF(C308,Summary!$A$1,"d")</f>
        <v>868</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hidden="1"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4 bulan, 15 hari</v>
      </c>
      <c r="Q309" s="77">
        <f ca="1">DATEDIF(C309,Summary!$A$1,"d")</f>
        <v>868</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hidden="1"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4 bulan, 15 hari</v>
      </c>
      <c r="Q310" s="77">
        <f ca="1">DATEDIF(C310,Summary!$A$1,"d")</f>
        <v>868</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hidden="1"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4 bulan, 15 hari</v>
      </c>
      <c r="Q311" s="77">
        <f ca="1">DATEDIF(C311,Summary!$A$1,"d")</f>
        <v>868</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hidden="1"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4 bulan, 15 hari</v>
      </c>
      <c r="Q312" s="77">
        <f ca="1">DATEDIF(C312,Summary!$A$1,"d")</f>
        <v>868</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hidden="1"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4 bulan, 15 hari</v>
      </c>
      <c r="Q313" s="77">
        <f ca="1">DATEDIF(C313,Summary!$A$1,"d")</f>
        <v>868</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hidden="1"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4 bulan, 15 hari</v>
      </c>
      <c r="Q314" s="77">
        <f ca="1">DATEDIF(C314,Summary!$A$1,"d")</f>
        <v>868</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hidden="1"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4 bulan, 15 hari</v>
      </c>
      <c r="Q315" s="77">
        <f ca="1">DATEDIF(C315,Summary!$A$1,"d")</f>
        <v>868</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hidden="1"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4 bulan, 15 hari</v>
      </c>
      <c r="Q316" s="77">
        <f ca="1">DATEDIF(C316,Summary!$A$1,"d")</f>
        <v>868</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hidden="1"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4 bulan, 15 hari</v>
      </c>
      <c r="Q317" s="77">
        <f ca="1">DATEDIF(C317,Summary!$A$1,"d")</f>
        <v>868</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hidden="1"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4 bulan, 15 hari</v>
      </c>
      <c r="Q318" s="77">
        <f ca="1">DATEDIF(C318,Summary!$A$1,"d")</f>
        <v>868</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hidden="1"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4 bulan, 15 hari</v>
      </c>
      <c r="Q319" s="77">
        <f ca="1">DATEDIF(C319,Summary!$A$1,"d")</f>
        <v>868</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hidden="1"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4 bulan, 15 hari</v>
      </c>
      <c r="Q320" s="77">
        <f ca="1">DATEDIF(C320,Summary!$A$1,"d")</f>
        <v>868</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hidden="1"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4 bulan, 10 hari</v>
      </c>
      <c r="Q321" s="77">
        <f ca="1">DATEDIF(C321,Summary!$A$1,"d")</f>
        <v>863</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hidden="1"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4 bulan, 9 hari</v>
      </c>
      <c r="Q322" s="77">
        <f ca="1">DATEDIF(C322,Summary!$A$1,"d")</f>
        <v>862</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hidden="1"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4 bulan, 9 hari</v>
      </c>
      <c r="Q323" s="77">
        <f ca="1">DATEDIF(C323,Summary!$A$1,"d")</f>
        <v>862</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hidden="1"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4 bulan, 9 hari</v>
      </c>
      <c r="Q324" s="77">
        <f ca="1">DATEDIF(C324,Summary!$A$1,"d")</f>
        <v>862</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hidden="1"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4 bulan, 9 hari</v>
      </c>
      <c r="Q325" s="77">
        <f ca="1">DATEDIF(C325,Summary!$A$1,"d")</f>
        <v>862</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hidden="1"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4 bulan, 8 hari</v>
      </c>
      <c r="Q326" s="77">
        <f ca="1">DATEDIF(C326,Summary!$A$1,"d")</f>
        <v>861</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hidden="1"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4 bulan, 8 hari</v>
      </c>
      <c r="Q327" s="77">
        <f ca="1">DATEDIF(C327,Summary!$A$1,"d")</f>
        <v>861</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hidden="1"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4 bulan, 8 hari</v>
      </c>
      <c r="Q328" s="77">
        <f ca="1">DATEDIF(C328,Summary!$A$1,"d")</f>
        <v>861</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hidden="1"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4 bulan, 8 hari</v>
      </c>
      <c r="Q329" s="77">
        <f ca="1">DATEDIF(C329,Summary!$A$1,"d")</f>
        <v>861</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hidden="1"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4 bulan, 5 hari</v>
      </c>
      <c r="Q330" s="77">
        <f ca="1">DATEDIF(C330,Summary!$A$1,"d")</f>
        <v>857</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hidden="1"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4 bulan, 3 hari</v>
      </c>
      <c r="Q331" s="77">
        <f ca="1">DATEDIF(C331,Summary!$A$1,"d")</f>
        <v>855</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hidden="1"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4 bulan, 3 hari</v>
      </c>
      <c r="Q332" s="77">
        <f ca="1">DATEDIF(C332,Summary!$A$1,"d")</f>
        <v>855</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hidden="1"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4 bulan, 3 hari</v>
      </c>
      <c r="Q333" s="77">
        <f ca="1">DATEDIF(C333,Summary!$A$1,"d")</f>
        <v>855</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hidden="1"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4 bulan, 2 hari</v>
      </c>
      <c r="Q334" s="77">
        <f ca="1">DATEDIF(C334,Summary!$A$1,"d")</f>
        <v>854</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hidden="1"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4 bulan, 2 hari</v>
      </c>
      <c r="Q335" s="77">
        <f ca="1">DATEDIF(C335,Summary!$A$1,"d")</f>
        <v>854</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hidden="1"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4 bulan, 2 hari</v>
      </c>
      <c r="Q336" s="77">
        <f ca="1">DATEDIF(C336,Summary!$A$1,"d")</f>
        <v>854</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hidden="1"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4 bulan, 2 hari</v>
      </c>
      <c r="Q337" s="77">
        <f ca="1">DATEDIF(C337,Summary!$A$1,"d")</f>
        <v>854</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hidden="1"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4 bulan, 2 hari</v>
      </c>
      <c r="Q338" s="77">
        <f ca="1">DATEDIF(C338,Summary!$A$1,"d")</f>
        <v>854</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hidden="1"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4 bulan, 2 hari</v>
      </c>
      <c r="Q339" s="77">
        <f ca="1">DATEDIF(C339,Summary!$A$1,"d")</f>
        <v>854</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hidden="1"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4 bulan, 2 hari</v>
      </c>
      <c r="Q340" s="77">
        <f ca="1">DATEDIF(C340,Summary!$A$1,"d")</f>
        <v>854</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hidden="1"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3 bulan, 29 hari</v>
      </c>
      <c r="Q341" s="77">
        <f ca="1">DATEDIF(C341,Summary!$A$1,"d")</f>
        <v>851</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hidden="1"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4 bulan, 2 hari</v>
      </c>
      <c r="Q342" s="77">
        <f ca="1">DATEDIF(C342,Summary!$A$1,"d")</f>
        <v>854</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hidden="1"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3 bulan, 27 hari</v>
      </c>
      <c r="Q343" s="77">
        <f ca="1">DATEDIF(C343,Summary!$A$1,"d")</f>
        <v>849</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hidden="1"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3 bulan, 27 hari</v>
      </c>
      <c r="Q344" s="77">
        <f ca="1">DATEDIF(C344,Summary!$A$1,"d")</f>
        <v>849</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hidden="1"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3 bulan, 25 hari</v>
      </c>
      <c r="Q345" s="77">
        <f ca="1">DATEDIF(C345,Summary!$A$1,"d")</f>
        <v>847</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hidden="1"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3 bulan, 25 hari</v>
      </c>
      <c r="Q346" s="77">
        <f ca="1">DATEDIF(C346,Summary!$A$1,"d")</f>
        <v>847</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hidden="1"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3 bulan, 25 hari</v>
      </c>
      <c r="Q347" s="77">
        <f ca="1">DATEDIF(C347,Summary!$A$1,"d")</f>
        <v>847</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hidden="1"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3 bulan, 25 hari</v>
      </c>
      <c r="Q348" s="77">
        <f ca="1">DATEDIF(C348,Summary!$A$1,"d")</f>
        <v>847</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hidden="1"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3 bulan, 19 hari</v>
      </c>
      <c r="Q349" s="77">
        <f ca="1">DATEDIF(C349,Summary!$A$1,"d")</f>
        <v>841</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hidden="1"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3 bulan, 19 hari</v>
      </c>
      <c r="Q350" s="77">
        <f ca="1">DATEDIF(C350,Summary!$A$1,"d")</f>
        <v>841</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hidden="1"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3 bulan, 19 hari</v>
      </c>
      <c r="Q351" s="77">
        <f ca="1">DATEDIF(C351,Summary!$A$1,"d")</f>
        <v>841</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hidden="1"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3 bulan, 19 hari</v>
      </c>
      <c r="Q352" s="77">
        <f ca="1">DATEDIF(C352,Summary!$A$1,"d")</f>
        <v>841</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hidden="1"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3 bulan, 19 hari</v>
      </c>
      <c r="Q353" s="77">
        <f ca="1">DATEDIF(C353,Summary!$A$1,"d")</f>
        <v>841</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hidden="1"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3 bulan, 15 hari</v>
      </c>
      <c r="Q354" s="77">
        <f ca="1">DATEDIF(C354,Summary!$A$1,"d")</f>
        <v>837</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hidden="1"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3 bulan, 15 hari</v>
      </c>
      <c r="Q355" s="77">
        <f ca="1">DATEDIF(C355,Summary!$A$1,"d")</f>
        <v>837</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hidden="1"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3 bulan, 15 hari</v>
      </c>
      <c r="Q356" s="77">
        <f ca="1">DATEDIF(C356,Summary!$A$1,"d")</f>
        <v>837</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hidden="1"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3 bulan, 14 hari</v>
      </c>
      <c r="Q357" s="77">
        <f ca="1">DATEDIF(C357,Summary!$A$1,"d")</f>
        <v>836</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hidden="1"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3 bulan, 14 hari</v>
      </c>
      <c r="Q358" s="77">
        <f ca="1">DATEDIF(C358,Summary!$A$1,"d")</f>
        <v>836</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hidden="1"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3 bulan, 11 hari</v>
      </c>
      <c r="Q359" s="77">
        <f ca="1">DATEDIF(C359,Summary!$A$1,"d")</f>
        <v>833</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hidden="1"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3 bulan, 11 hari</v>
      </c>
      <c r="Q360" s="77">
        <f ca="1">DATEDIF(C360,Summary!$A$1,"d")</f>
        <v>833</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hidden="1"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3 bulan, 11 hari</v>
      </c>
      <c r="Q361" s="77">
        <f ca="1">DATEDIF(C361,Summary!$A$1,"d")</f>
        <v>833</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hidden="1"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3 bulan, 8 hari</v>
      </c>
      <c r="Q362" s="77">
        <f ca="1">DATEDIF(C362,Summary!$A$1,"d")</f>
        <v>830</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hidden="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3 bulan, 8 hari</v>
      </c>
      <c r="Q363" s="77">
        <f ca="1">DATEDIF(C363,Summary!$A$1,"d")</f>
        <v>830</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hidden="1"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3 bulan, 8 hari</v>
      </c>
      <c r="Q364" s="77">
        <f ca="1">DATEDIF(C364,Summary!$A$1,"d")</f>
        <v>830</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hidden="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3 bulan, 8 hari</v>
      </c>
      <c r="Q365" s="77">
        <f ca="1">DATEDIF(C365,Summary!$A$1,"d")</f>
        <v>830</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hidden="1"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3 bulan, 8 hari</v>
      </c>
      <c r="Q366" s="77">
        <f ca="1">DATEDIF(C366,Summary!$A$1,"d")</f>
        <v>830</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hidden="1"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3 bulan, 5 hari</v>
      </c>
      <c r="Q367" s="77">
        <f ca="1">DATEDIF(C367,Summary!$A$1,"d")</f>
        <v>827</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hidden="1"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3 bulan, 5 hari</v>
      </c>
      <c r="Q368" s="77">
        <f ca="1">DATEDIF(C368,Summary!$A$1,"d")</f>
        <v>827</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hidden="1"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3 bulan, 5 hari</v>
      </c>
      <c r="Q369" s="77">
        <f ca="1">DATEDIF(C369,Summary!$A$1,"d")</f>
        <v>827</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hidden="1"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3 bulan, 4 hari</v>
      </c>
      <c r="Q370" s="77">
        <f ca="1">DATEDIF(C370,Summary!$A$1,"d")</f>
        <v>826</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hidden="1"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3 bulan, 4 hari</v>
      </c>
      <c r="Q371" s="77">
        <f ca="1">DATEDIF(C371,Summary!$A$1,"d")</f>
        <v>826</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hidden="1"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3 bulan, 4 hari</v>
      </c>
      <c r="Q372" s="77">
        <f ca="1">DATEDIF(C372,Summary!$A$1,"d")</f>
        <v>826</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hidden="1"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3 bulan, 0 hari</v>
      </c>
      <c r="Q373" s="77">
        <f ca="1">DATEDIF(C373,Summary!$A$1,"d")</f>
        <v>822</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hidden="1"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2 bulan, 29 hari</v>
      </c>
      <c r="Q374" s="77">
        <f ca="1">DATEDIF(C374,Summary!$A$1,"d")</f>
        <v>821</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hidden="1"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2 bulan, 29 hari</v>
      </c>
      <c r="Q375" s="77">
        <f ca="1">DATEDIF(C375,Summary!$A$1,"d")</f>
        <v>821</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hidden="1"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2 bulan, 29 hari</v>
      </c>
      <c r="Q376" s="77">
        <f ca="1">DATEDIF(C376,Summary!$A$1,"d")</f>
        <v>821</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hidden="1"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2 bulan, 29 hari</v>
      </c>
      <c r="Q377" s="77">
        <f ca="1">DATEDIF(C377,Summary!$A$1,"d")</f>
        <v>821</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hidden="1"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2 bulan, 29 hari</v>
      </c>
      <c r="Q378" s="77">
        <f ca="1">DATEDIF(C378,Summary!$A$1,"d")</f>
        <v>821</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hidden="1"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2 bulan, 29 hari</v>
      </c>
      <c r="Q379" s="77">
        <f ca="1">DATEDIF(C379,Summary!$A$1,"d")</f>
        <v>821</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hidden="1"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2 bulan, 29 hari</v>
      </c>
      <c r="Q380" s="77">
        <f ca="1">DATEDIF(C380,Summary!$A$1,"d")</f>
        <v>821</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hidden="1"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2 bulan, 29 hari</v>
      </c>
      <c r="Q381" s="77">
        <f ca="1">DATEDIF(C381,Summary!$A$1,"d")</f>
        <v>821</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hidden="1"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2 bulan, 29 hari</v>
      </c>
      <c r="Q382" s="77">
        <f ca="1">DATEDIF(C382,Summary!$A$1,"d")</f>
        <v>821</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hidden="1"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2 bulan, 29 hari</v>
      </c>
      <c r="Q383" s="77">
        <f ca="1">DATEDIF(C383,Summary!$A$1,"d")</f>
        <v>821</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hidden="1"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2 bulan, 28 hari</v>
      </c>
      <c r="Q384" s="77">
        <f ca="1">DATEDIF(C384,Summary!$A$1,"d")</f>
        <v>820</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hidden="1"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2 bulan, 27 hari</v>
      </c>
      <c r="Q385" s="77">
        <f ca="1">DATEDIF(C385,Summary!$A$1,"d")</f>
        <v>819</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hidden="1"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2 bulan, 27 hari</v>
      </c>
      <c r="Q386" s="77">
        <f ca="1">DATEDIF(C386,Summary!$A$1,"d")</f>
        <v>819</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hidden="1"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2 bulan, 24 hari</v>
      </c>
      <c r="Q387" s="77">
        <f ca="1">DATEDIF(C387,Summary!$A$1,"d")</f>
        <v>816</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hidden="1"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2 bulan, 21 hari</v>
      </c>
      <c r="Q388" s="77">
        <f ca="1">DATEDIF(C388,Summary!$A$1,"d")</f>
        <v>813</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hidden="1"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2 bulan, 21 hari</v>
      </c>
      <c r="Q389" s="77">
        <f ca="1">DATEDIF(C389,Summary!$A$1,"d")</f>
        <v>813</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hidden="1"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2 bulan, 21 hari</v>
      </c>
      <c r="Q390" s="77">
        <f ca="1">DATEDIF(C390,Summary!$A$1,"d")</f>
        <v>813</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hidden="1"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2 bulan, 21 hari</v>
      </c>
      <c r="Q391" s="77">
        <f ca="1">DATEDIF(C391,Summary!$A$1,"d")</f>
        <v>813</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hidden="1"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2 bulan, 22 hari</v>
      </c>
      <c r="Q392" s="77">
        <f ca="1">DATEDIF(C392,Summary!$A$1,"d")</f>
        <v>814</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hidden="1"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2 bulan, 21 hari</v>
      </c>
      <c r="Q393" s="77">
        <f ca="1">DATEDIF(C393,Summary!$A$1,"d")</f>
        <v>813</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hidden="1"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2 bulan, 22 hari</v>
      </c>
      <c r="Q394" s="77">
        <f ca="1">DATEDIF(C394,Summary!$A$1,"d")</f>
        <v>814</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hidden="1"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2 bulan, 22 hari</v>
      </c>
      <c r="Q395" s="77">
        <f ca="1">DATEDIF(C395,Summary!$A$1,"d")</f>
        <v>814</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hidden="1"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2 bulan, 22 hari</v>
      </c>
      <c r="Q396" s="77">
        <f ca="1">DATEDIF(C396,Summary!$A$1,"d")</f>
        <v>814</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hidden="1"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2 bulan, 22 hari</v>
      </c>
      <c r="Q397" s="77">
        <f ca="1">DATEDIF(C397,Summary!$A$1,"d")</f>
        <v>814</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hidden="1"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2 bulan, 22 hari</v>
      </c>
      <c r="Q398" s="77">
        <f ca="1">DATEDIF(C398,Summary!$A$1,"d")</f>
        <v>814</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hidden="1"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2 bulan, 22 hari</v>
      </c>
      <c r="Q399" s="77">
        <f ca="1">DATEDIF(C399,Summary!$A$1,"d")</f>
        <v>814</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hidden="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2 bulan, 17 hari</v>
      </c>
      <c r="Q400" s="77">
        <f ca="1">DATEDIF(C400,Summary!$A$1,"d")</f>
        <v>809</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hidden="1"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2 bulan, 17 hari</v>
      </c>
      <c r="Q401" s="77">
        <f ca="1">DATEDIF(C401,Summary!$A$1,"d")</f>
        <v>809</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hidden="1"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2 bulan, 17 hari</v>
      </c>
      <c r="Q402" s="77">
        <f ca="1">DATEDIF(C402,Summary!$A$1,"d")</f>
        <v>809</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hidden="1"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2 bulan, 17 hari</v>
      </c>
      <c r="Q403" s="77">
        <f ca="1">DATEDIF(C403,Summary!$A$1,"d")</f>
        <v>809</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hidden="1"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2 bulan, 20 hari</v>
      </c>
      <c r="Q404" s="77">
        <f ca="1">DATEDIF(C404,Summary!$A$1,"d")</f>
        <v>812</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hidden="1"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2 bulan, 20 hari</v>
      </c>
      <c r="Q405" s="77">
        <f ca="1">DATEDIF(C405,Summary!$A$1,"d")</f>
        <v>812</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hidden="1"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2 bulan, 20 hari</v>
      </c>
      <c r="Q406" s="77">
        <f ca="1">DATEDIF(C406,Summary!$A$1,"d")</f>
        <v>812</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hidden="1"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2 bulan, 20 hari</v>
      </c>
      <c r="Q407" s="77">
        <f ca="1">DATEDIF(C407,Summary!$A$1,"d")</f>
        <v>812</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hidden="1"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2 bulan, 20 hari</v>
      </c>
      <c r="Q408" s="77">
        <f ca="1">DATEDIF(C408,Summary!$A$1,"d")</f>
        <v>812</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hidden="1"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2 bulan, 20 hari</v>
      </c>
      <c r="Q409" s="77">
        <f ca="1">DATEDIF(C409,Summary!$A$1,"d")</f>
        <v>812</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hidden="1"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2 bulan, 16 hari</v>
      </c>
      <c r="Q410" s="77">
        <f ca="1">DATEDIF(C410,Summary!$A$1,"d")</f>
        <v>808</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hidden="1"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2 bulan, 16 hari</v>
      </c>
      <c r="Q411" s="77">
        <f ca="1">DATEDIF(C411,Summary!$A$1,"d")</f>
        <v>808</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hidden="1"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2 bulan, 16 hari</v>
      </c>
      <c r="Q412" s="77">
        <f ca="1">DATEDIF(C412,Summary!$A$1,"d")</f>
        <v>808</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hidden="1"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2 bulan, 15 hari</v>
      </c>
      <c r="Q413" s="77">
        <f ca="1">DATEDIF(C413,Summary!$A$1,"d")</f>
        <v>807</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hidden="1"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2 bulan, 15 hari</v>
      </c>
      <c r="Q414" s="77">
        <f ca="1">DATEDIF(C414,Summary!$A$1,"d")</f>
        <v>807</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hidden="1"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2 bulan, 15 hari</v>
      </c>
      <c r="Q415" s="77">
        <f ca="1">DATEDIF(C415,Summary!$A$1,"d")</f>
        <v>807</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hidden="1"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2 bulan, 15 hari</v>
      </c>
      <c r="Q416" s="77">
        <f ca="1">DATEDIF(C416,Summary!$A$1,"d")</f>
        <v>807</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hidden="1"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2 bulan, 15 hari</v>
      </c>
      <c r="Q417" s="77">
        <f ca="1">DATEDIF(C417,Summary!$A$1,"d")</f>
        <v>807</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hidden="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2 bulan, 29 hari</v>
      </c>
      <c r="Q418" s="77">
        <f ca="1">DATEDIF(C418,Summary!$A$1,"d")</f>
        <v>821</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hidden="1"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2 bulan, 13 hari</v>
      </c>
      <c r="Q419" s="77">
        <f ca="1">DATEDIF(C419,Summary!$A$1,"d")</f>
        <v>805</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hidden="1"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2 bulan, 10 hari</v>
      </c>
      <c r="Q420" s="77">
        <f ca="1">DATEDIF(C420,Summary!$A$1,"d")</f>
        <v>802</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hidden="1"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2 bulan, 10 hari</v>
      </c>
      <c r="Q421" s="77">
        <f ca="1">DATEDIF(C421,Summary!$A$1,"d")</f>
        <v>802</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hidden="1"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2 bulan, 10 hari</v>
      </c>
      <c r="Q422" s="77">
        <f ca="1">DATEDIF(C422,Summary!$A$1,"d")</f>
        <v>802</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hidden="1"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2 bulan, 10 hari</v>
      </c>
      <c r="Q423" s="77">
        <f ca="1">DATEDIF(C423,Summary!$A$1,"d")</f>
        <v>802</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hidden="1"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2 bulan, 10 hari</v>
      </c>
      <c r="Q424" s="77">
        <f ca="1">DATEDIF(C424,Summary!$A$1,"d")</f>
        <v>802</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hidden="1"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2 bulan, 10 hari</v>
      </c>
      <c r="Q425" s="77">
        <f ca="1">DATEDIF(C425,Summary!$A$1,"d")</f>
        <v>802</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hidden="1"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2 bulan, 9 hari</v>
      </c>
      <c r="Q426" s="77">
        <f ca="1">DATEDIF(C426,Summary!$A$1,"d")</f>
        <v>801</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hidden="1"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2 bulan, 9 hari</v>
      </c>
      <c r="Q427" s="77">
        <f ca="1">DATEDIF(C427,Summary!$A$1,"d")</f>
        <v>801</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hidden="1"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2 bulan, 9 hari</v>
      </c>
      <c r="Q428" s="77">
        <f ca="1">DATEDIF(C428,Summary!$A$1,"d")</f>
        <v>801</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hidden="1"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2 bulan, 9 hari</v>
      </c>
      <c r="Q429" s="77">
        <f ca="1">DATEDIF(C429,Summary!$A$1,"d")</f>
        <v>801</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hidden="1"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2 bulan, 9 hari</v>
      </c>
      <c r="Q430" s="77">
        <f ca="1">DATEDIF(C430,Summary!$A$1,"d")</f>
        <v>801</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hidden="1"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2 bulan, 8 hari</v>
      </c>
      <c r="Q431" s="77">
        <f ca="1">DATEDIF(C431,Summary!$A$1,"d")</f>
        <v>799</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hidden="1"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2 bulan, 8 hari</v>
      </c>
      <c r="Q432" s="77">
        <f ca="1">DATEDIF(C432,Summary!$A$1,"d")</f>
        <v>799</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hidden="1"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2 bulan, 8 hari</v>
      </c>
      <c r="Q433" s="77">
        <f ca="1">DATEDIF(C433,Summary!$A$1,"d")</f>
        <v>799</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hidden="1"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2 bulan, 8 hari</v>
      </c>
      <c r="Q434" s="77">
        <f ca="1">DATEDIF(C434,Summary!$A$1,"d")</f>
        <v>799</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hidden="1"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2 bulan, 8 hari</v>
      </c>
      <c r="Q435" s="77">
        <f ca="1">DATEDIF(C435,Summary!$A$1,"d")</f>
        <v>799</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hidden="1"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2 bulan, 7 hari</v>
      </c>
      <c r="Q436" s="77">
        <f ca="1">DATEDIF(C436,Summary!$A$1,"d")</f>
        <v>798</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hidden="1"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2 bulan, 7 hari</v>
      </c>
      <c r="Q437" s="77">
        <f ca="1">DATEDIF(C437,Summary!$A$1,"d")</f>
        <v>798</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hidden="1"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2 bulan, 7 hari</v>
      </c>
      <c r="Q438" s="77">
        <f ca="1">DATEDIF(C438,Summary!$A$1,"d")</f>
        <v>798</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hidden="1"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2 tahun, 2 bulan, 4 hari</v>
      </c>
      <c r="Q439" s="77">
        <f ca="1">DATEDIF(C439,Summary!$A$1,"d")</f>
        <v>795</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hidden="1"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2 tahun, 2 bulan, 4 hari</v>
      </c>
      <c r="Q440" s="77">
        <f ca="1">DATEDIF(C440,Summary!$A$1,"d")</f>
        <v>795</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hidden="1"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2 tahun, 2 bulan, 4 hari</v>
      </c>
      <c r="Q441" s="77">
        <f ca="1">DATEDIF(C441,Summary!$A$1,"d")</f>
        <v>795</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hidden="1"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2 tahun, 2 bulan, 4 hari</v>
      </c>
      <c r="Q442" s="77">
        <f ca="1">DATEDIF(C442,Summary!$A$1,"d")</f>
        <v>795</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hidden="1"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2 tahun, 2 bulan, 4 hari</v>
      </c>
      <c r="Q443" s="77">
        <f ca="1">DATEDIF(C443,Summary!$A$1,"d")</f>
        <v>795</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hidden="1"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2 tahun, 2 bulan, 2 hari</v>
      </c>
      <c r="Q444" s="77">
        <f ca="1">DATEDIF(C444,Summary!$A$1,"d")</f>
        <v>793</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hidden="1"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2 tahun, 2 bulan, 2 hari</v>
      </c>
      <c r="Q445" s="77">
        <f ca="1">DATEDIF(C445,Summary!$A$1,"d")</f>
        <v>793</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hidden="1"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2 tahun, 2 bulan, 2 hari</v>
      </c>
      <c r="Q446" s="77">
        <f ca="1">DATEDIF(C446,Summary!$A$1,"d")</f>
        <v>793</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hidden="1"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2 tahun, 2 bulan, 1 hari</v>
      </c>
      <c r="Q447" s="77">
        <f ca="1">DATEDIF(C447,Summary!$A$1,"d")</f>
        <v>792</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hidden="1"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2 tahun, 2 bulan, 1 hari</v>
      </c>
      <c r="Q448" s="77">
        <f ca="1">DATEDIF(C448,Summary!$A$1,"d")</f>
        <v>792</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hidden="1"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2 tahun, 2 bulan, 1 hari</v>
      </c>
      <c r="Q449" s="77">
        <f ca="1">DATEDIF(C449,Summary!$A$1,"d")</f>
        <v>792</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hidden="1"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2 tahun, 2 bulan, 1 hari</v>
      </c>
      <c r="Q450" s="77">
        <f ca="1">DATEDIF(C450,Summary!$A$1,"d")</f>
        <v>792</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hidden="1"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2 tahun, 2 bulan, 1 hari</v>
      </c>
      <c r="Q451" s="77">
        <f ca="1">DATEDIF(C451,Summary!$A$1,"d")</f>
        <v>792</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hidden="1"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2 tahun, 1 bulan, 27 hari</v>
      </c>
      <c r="Q452" s="77">
        <f ca="1">DATEDIF(C452,Summary!$A$1,"d")</f>
        <v>788</v>
      </c>
      <c r="R452" s="77"/>
      <c r="S452" s="77"/>
      <c r="T452" s="54"/>
    </row>
    <row r="453" spans="1:20" ht="55.2" hidden="1"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2 tahun, 1 bulan, 27 hari</v>
      </c>
      <c r="Q453" s="77">
        <f ca="1">DATEDIF(C453,Summary!$A$1,"d")</f>
        <v>788</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hidden="1"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2 tahun, 1 bulan, 27 hari</v>
      </c>
      <c r="Q454" s="77">
        <f ca="1">DATEDIF(C454,Summary!$A$1,"d")</f>
        <v>788</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hidden="1"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2 tahun, 1 bulan, 27 hari</v>
      </c>
      <c r="Q455" s="77">
        <f ca="1">DATEDIF(C455,Summary!$A$1,"d")</f>
        <v>788</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hidden="1"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2 tahun, 1 bulan, 27 hari</v>
      </c>
      <c r="Q456" s="77">
        <f ca="1">DATEDIF(C456,Summary!$A$1,"d")</f>
        <v>788</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hidden="1"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2 tahun, 1 bulan, 27 hari</v>
      </c>
      <c r="Q457" s="77">
        <f ca="1">DATEDIF(C457,Summary!$A$1,"d")</f>
        <v>788</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hidden="1"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2 tahun, 1 bulan, 27 hari</v>
      </c>
      <c r="Q458" s="77">
        <f ca="1">DATEDIF(C458,Summary!$A$1,"d")</f>
        <v>788</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hidden="1"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2 tahun, 1 bulan, 27 hari</v>
      </c>
      <c r="Q459" s="77">
        <f ca="1">DATEDIF(C459,Summary!$A$1,"d")</f>
        <v>788</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hidden="1"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2 tahun, 1 bulan, 27 hari</v>
      </c>
      <c r="Q460" s="77">
        <f ca="1">DATEDIF(C460,Summary!$A$1,"d")</f>
        <v>788</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hidden="1"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2 tahun, 1 bulan, 27 hari</v>
      </c>
      <c r="Q461" s="77">
        <f ca="1">DATEDIF(C461,Summary!$A$1,"d")</f>
        <v>788</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hidden="1"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2 tahun, 1 bulan, 26 hari</v>
      </c>
      <c r="Q462" s="77">
        <f ca="1">DATEDIF(C462,Summary!$A$1,"d")</f>
        <v>787</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hidden="1"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2 tahun, 1 bulan, 26 hari</v>
      </c>
      <c r="Q463" s="77">
        <f ca="1">DATEDIF(C463,Summary!$A$1,"d")</f>
        <v>787</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hidden="1"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2 tahun, 1 bulan, 25 hari</v>
      </c>
      <c r="Q464" s="77">
        <f ca="1">DATEDIF(C464,Summary!$A$1,"d")</f>
        <v>786</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hidden="1"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2 tahun, 1 bulan, 24 hari</v>
      </c>
      <c r="Q465" s="77">
        <f ca="1">DATEDIF(C465,Summary!$A$1,"d")</f>
        <v>785</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hidden="1"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2 tahun, 1 bulan, 23 hari</v>
      </c>
      <c r="Q466" s="77">
        <f ca="1">DATEDIF(C466,Summary!$A$1,"d")</f>
        <v>784</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hidden="1"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2 tahun, 1 bulan, 23 hari</v>
      </c>
      <c r="Q467" s="77">
        <f ca="1">DATEDIF(C467,Summary!$A$1,"d")</f>
        <v>784</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hidden="1"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2 tahun, 1 bulan, 23 hari</v>
      </c>
      <c r="Q468" s="77">
        <f ca="1">DATEDIF(C468,Summary!$A$1,"d")</f>
        <v>784</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hidden="1"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2 tahun, 1 bulan, 23 hari</v>
      </c>
      <c r="Q469" s="77">
        <f ca="1">DATEDIF(C469,Summary!$A$1,"d")</f>
        <v>784</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hidden="1"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2 tahun, 1 bulan, 23 hari</v>
      </c>
      <c r="Q470" s="77">
        <f ca="1">DATEDIF(C470,Summary!$A$1,"d")</f>
        <v>784</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hidden="1"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2 tahun, 1 bulan, 23 hari</v>
      </c>
      <c r="Q471" s="77">
        <f ca="1">DATEDIF(C471,Summary!$A$1,"d")</f>
        <v>784</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hidden="1"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2 tahun, 1 bulan, 23 hari</v>
      </c>
      <c r="Q472" s="77">
        <f ca="1">DATEDIF(C472,Summary!$A$1,"d")</f>
        <v>784</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hidden="1"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2 tahun, 1 bulan, 20 hari</v>
      </c>
      <c r="Q473" s="77">
        <f ca="1">DATEDIF(C473,Summary!$A$1,"d")</f>
        <v>781</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hidden="1"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2 tahun, 1 bulan, 20 hari</v>
      </c>
      <c r="Q474" s="77">
        <f ca="1">DATEDIF(C474,Summary!$A$1,"d")</f>
        <v>781</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hidden="1"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2 tahun, 1 bulan, 20 hari</v>
      </c>
      <c r="Q475" s="77">
        <f ca="1">DATEDIF(C475,Summary!$A$1,"d")</f>
        <v>781</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hidden="1"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2 tahun, 1 bulan, 20 hari</v>
      </c>
      <c r="Q476" s="77">
        <f ca="1">DATEDIF(C476,Summary!$A$1,"d")</f>
        <v>781</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hidden="1"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2 tahun, 1 bulan, 20 hari</v>
      </c>
      <c r="Q477" s="77">
        <f ca="1">DATEDIF(C477,Summary!$A$1,"d")</f>
        <v>781</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hidden="1"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2 tahun, 1 bulan, 19 hari</v>
      </c>
      <c r="Q478" s="77">
        <f ca="1">DATEDIF(C478,Summary!$A$1,"d")</f>
        <v>780</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hidden="1"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2 tahun, 1 bulan, 18 hari</v>
      </c>
      <c r="Q479" s="77">
        <f ca="1">DATEDIF(C479,Summary!$A$1,"d")</f>
        <v>779</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hidden="1"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2 tahun, 1 bulan, 18 hari</v>
      </c>
      <c r="Q480" s="77">
        <f ca="1">DATEDIF(C480,Summary!$A$1,"d")</f>
        <v>779</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hidden="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2 tahun, 1 bulan, 18 hari</v>
      </c>
      <c r="Q481" s="77">
        <f ca="1">DATEDIF(C481,Summary!$A$1,"d")</f>
        <v>779</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hidden="1"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2 tahun, 1 bulan, 18 hari</v>
      </c>
      <c r="Q482" s="77">
        <f ca="1">DATEDIF(C482,Summary!$A$1,"d")</f>
        <v>779</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hidden="1"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2 tahun, 1 bulan, 17 hari</v>
      </c>
      <c r="Q483" s="77">
        <f ca="1">DATEDIF(C483,Summary!$A$1,"d")</f>
        <v>778</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hidden="1"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2 tahun, 1 bulan, 17 hari</v>
      </c>
      <c r="Q484" s="77">
        <f ca="1">DATEDIF(C484,Summary!$A$1,"d")</f>
        <v>778</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hidden="1"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2 tahun, 1 bulan, 17 hari</v>
      </c>
      <c r="Q485" s="77">
        <f ca="1">DATEDIF(C485,Summary!$A$1,"d")</f>
        <v>778</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hidden="1"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2 tahun, 1 bulan, 17 hari</v>
      </c>
      <c r="Q486" s="77">
        <f ca="1">DATEDIF(C486,Summary!$A$1,"d")</f>
        <v>778</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hidden="1"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2 tahun, 1 bulan, 16 hari</v>
      </c>
      <c r="Q487" s="77">
        <f ca="1">DATEDIF(C487,Summary!$A$1,"d")</f>
        <v>777</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hidden="1"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2 tahun, 1 bulan, 16 hari</v>
      </c>
      <c r="Q488" s="77">
        <f ca="1">DATEDIF(C488,Summary!$A$1,"d")</f>
        <v>777</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hidden="1"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2 tahun, 1 bulan, 16 hari</v>
      </c>
      <c r="Q489" s="77">
        <f ca="1">DATEDIF(C489,Summary!$A$1,"d")</f>
        <v>777</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hidden="1"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2 tahun, 1 bulan, 16 hari</v>
      </c>
      <c r="Q490" s="77">
        <f ca="1">DATEDIF(C490,Summary!$A$1,"d")</f>
        <v>777</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hidden="1"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2 tahun, 1 bulan, 16 hari</v>
      </c>
      <c r="Q491" s="77">
        <f ca="1">DATEDIF(C491,Summary!$A$1,"d")</f>
        <v>777</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hidden="1"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2 tahun, 1 bulan, 16 hari</v>
      </c>
      <c r="Q492" s="77">
        <f ca="1">DATEDIF(C492,Summary!$A$1,"d")</f>
        <v>777</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hidden="1"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2 tahun, 1 bulan, 16 hari</v>
      </c>
      <c r="Q493" s="77">
        <f ca="1">DATEDIF(C493,Summary!$A$1,"d")</f>
        <v>777</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hidden="1"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2 tahun, 1 bulan, 13 hari</v>
      </c>
      <c r="Q494" s="77">
        <f ca="1">DATEDIF(C494,Summary!$A$1,"d")</f>
        <v>774</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hidden="1"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2 tahun, 1 bulan, 16 hari</v>
      </c>
      <c r="Q495" s="77">
        <f ca="1">DATEDIF(C495,Summary!$A$1,"d")</f>
        <v>777</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hidden="1"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2 tahun, 1 bulan, 16 hari</v>
      </c>
      <c r="Q496" s="77">
        <f ca="1">DATEDIF(C496,Summary!$A$1,"d")</f>
        <v>777</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hidden="1"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2 tahun, 1 bulan, 16 hari</v>
      </c>
      <c r="Q497" s="77">
        <f ca="1">DATEDIF(C497,Summary!$A$1,"d")</f>
        <v>777</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hidden="1"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2 tahun, 1 bulan, 16 hari</v>
      </c>
      <c r="Q498" s="77">
        <f ca="1">DATEDIF(C498,Summary!$A$1,"d")</f>
        <v>777</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hidden="1"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2 tahun, 1 bulan, 16 hari</v>
      </c>
      <c r="Q499" s="77">
        <f ca="1">DATEDIF(C499,Summary!$A$1,"d")</f>
        <v>777</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hidden="1"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2 tahun, 1 bulan, 16 hari</v>
      </c>
      <c r="Q500" s="77">
        <f ca="1">DATEDIF(C500,Summary!$A$1,"d")</f>
        <v>777</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hidden="1"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2 tahun, 1 bulan, 16 hari</v>
      </c>
      <c r="Q501" s="77">
        <f ca="1">DATEDIF(C501,Summary!$A$1,"d")</f>
        <v>777</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hidden="1"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2 tahun, 1 bulan, 16 hari</v>
      </c>
      <c r="Q502" s="77">
        <f ca="1">DATEDIF(C502,Summary!$A$1,"d")</f>
        <v>777</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hidden="1"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2 tahun, 1 bulan, 16 hari</v>
      </c>
      <c r="Q503" s="77">
        <f ca="1">DATEDIF(C503,Summary!$A$1,"d")</f>
        <v>777</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hidden="1"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2 tahun, 1 bulan, 16 hari</v>
      </c>
      <c r="Q504" s="77">
        <f ca="1">DATEDIF(C504,Summary!$A$1,"d")</f>
        <v>777</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hidden="1"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2 tahun, 1 bulan, 16 hari</v>
      </c>
      <c r="Q505" s="77">
        <f ca="1">DATEDIF(C505,Summary!$A$1,"d")</f>
        <v>777</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hidden="1"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2 tahun, 1 bulan, 16 hari</v>
      </c>
      <c r="Q506" s="77">
        <f ca="1">DATEDIF(C506,Summary!$A$1,"d")</f>
        <v>777</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hidden="1"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2 tahun, 1 bulan, 16 hari</v>
      </c>
      <c r="Q507" s="77">
        <f ca="1">DATEDIF(C507,Summary!$A$1,"d")</f>
        <v>777</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hidden="1"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2 tahun, 1 bulan, 16 hari</v>
      </c>
      <c r="Q508" s="77">
        <f ca="1">DATEDIF(C508,Summary!$A$1,"d")</f>
        <v>777</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hidden="1"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2 tahun, 1 bulan, 16 hari</v>
      </c>
      <c r="Q509" s="77">
        <f ca="1">DATEDIF(C509,Summary!$A$1,"d")</f>
        <v>777</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hidden="1"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2 tahun, 1 bulan, 16 hari</v>
      </c>
      <c r="Q510" s="77">
        <f ca="1">DATEDIF(C510,Summary!$A$1,"d")</f>
        <v>777</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hidden="1"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2 tahun, 1 bulan, 16 hari</v>
      </c>
      <c r="Q511" s="77">
        <f ca="1">DATEDIF(C511,Summary!$A$1,"d")</f>
        <v>777</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hidden="1"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2 tahun, 1 bulan, 16 hari</v>
      </c>
      <c r="Q512" s="77">
        <f ca="1">DATEDIF(C512,Summary!$A$1,"d")</f>
        <v>777</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hidden="1"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2 tahun, 1 bulan, 16 hari</v>
      </c>
      <c r="Q513" s="77">
        <f ca="1">DATEDIF(C513,Summary!$A$1,"d")</f>
        <v>777</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hidden="1"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2 tahun, 1 bulan, 16 hari</v>
      </c>
      <c r="Q514" s="77">
        <f ca="1">DATEDIF(C514,Summary!$A$1,"d")</f>
        <v>777</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hidden="1"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2 tahun, 1 bulan, 16 hari</v>
      </c>
      <c r="Q515" s="77">
        <f ca="1">DATEDIF(C515,Summary!$A$1,"d")</f>
        <v>777</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hidden="1"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2 tahun, 1 bulan, 16 hari</v>
      </c>
      <c r="Q516" s="77">
        <f ca="1">DATEDIF(C516,Summary!$A$1,"d")</f>
        <v>777</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hidden="1"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2 tahun, 1 bulan, 16 hari</v>
      </c>
      <c r="Q517" s="77">
        <f ca="1">DATEDIF(C517,Summary!$A$1,"d")</f>
        <v>777</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hidden="1"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2 tahun, 1 bulan, 16 hari</v>
      </c>
      <c r="Q518" s="77">
        <f ca="1">DATEDIF(C518,Summary!$A$1,"d")</f>
        <v>777</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hidden="1"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2 tahun, 1 bulan, 16 hari</v>
      </c>
      <c r="Q519" s="77">
        <f ca="1">DATEDIF(C519,Summary!$A$1,"d")</f>
        <v>777</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hidden="1"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2 tahun, 1 bulan, 16 hari</v>
      </c>
      <c r="Q520" s="77">
        <f ca="1">DATEDIF(C520,Summary!$A$1,"d")</f>
        <v>777</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hidden="1"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2 tahun, 1 bulan, 16 hari</v>
      </c>
      <c r="Q521" s="77">
        <f ca="1">DATEDIF(C521,Summary!$A$1,"d")</f>
        <v>777</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hidden="1"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2 tahun, 1 bulan, 16 hari</v>
      </c>
      <c r="Q522" s="77">
        <f ca="1">DATEDIF(C522,Summary!$A$1,"d")</f>
        <v>777</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hidden="1"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2 tahun, 1 bulan, 16 hari</v>
      </c>
      <c r="Q523" s="77">
        <f ca="1">DATEDIF(C523,Summary!$A$1,"d")</f>
        <v>777</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hidden="1"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2 tahun, 1 bulan, 16 hari</v>
      </c>
      <c r="Q524" s="77">
        <f ca="1">DATEDIF(C524,Summary!$A$1,"d")</f>
        <v>777</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hidden="1"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2 tahun, 1 bulan, 16 hari</v>
      </c>
      <c r="Q525" s="77">
        <f ca="1">DATEDIF(C525,Summary!$A$1,"d")</f>
        <v>777</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hidden="1"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2 tahun, 1 bulan, 16 hari</v>
      </c>
      <c r="Q526" s="77">
        <f ca="1">DATEDIF(C526,Summary!$A$1,"d")</f>
        <v>777</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hidden="1"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2 tahun, 1 bulan, 16 hari</v>
      </c>
      <c r="Q527" s="77">
        <f ca="1">DATEDIF(C527,Summary!$A$1,"d")</f>
        <v>777</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hidden="1"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2 tahun, 1 bulan, 16 hari</v>
      </c>
      <c r="Q528" s="77">
        <f ca="1">DATEDIF(C528,Summary!$A$1,"d")</f>
        <v>777</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hidden="1"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2 tahun, 1 bulan, 16 hari</v>
      </c>
      <c r="Q529" s="77">
        <f ca="1">DATEDIF(C529,Summary!$A$1,"d")</f>
        <v>777</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hidden="1"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2 tahun, 1 bulan, 16 hari</v>
      </c>
      <c r="Q530" s="77">
        <f ca="1">DATEDIF(C530,Summary!$A$1,"d")</f>
        <v>777</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hidden="1"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2 tahun, 1 bulan, 16 hari</v>
      </c>
      <c r="Q531" s="77">
        <f ca="1">DATEDIF(C531,Summary!$A$1,"d")</f>
        <v>777</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hidden="1"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2 tahun, 1 bulan, 16 hari</v>
      </c>
      <c r="Q532" s="77">
        <f ca="1">DATEDIF(C532,Summary!$A$1,"d")</f>
        <v>777</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hidden="1"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2 tahun, 1 bulan, 16 hari</v>
      </c>
      <c r="Q533" s="77">
        <f ca="1">DATEDIF(C533,Summary!$A$1,"d")</f>
        <v>777</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hidden="1"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2 tahun, 1 bulan, 16 hari</v>
      </c>
      <c r="Q534" s="77">
        <f ca="1">DATEDIF(C534,Summary!$A$1,"d")</f>
        <v>777</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hidden="1"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2 tahun, 1 bulan, 16 hari</v>
      </c>
      <c r="Q535" s="77">
        <f ca="1">DATEDIF(C535,Summary!$A$1,"d")</f>
        <v>777</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hidden="1"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2 tahun, 1 bulan, 16 hari</v>
      </c>
      <c r="Q536" s="77">
        <f ca="1">DATEDIF(C536,Summary!$A$1,"d")</f>
        <v>777</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hidden="1"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2 tahun, 1 bulan, 16 hari</v>
      </c>
      <c r="Q537" s="77">
        <f ca="1">DATEDIF(C537,Summary!$A$1,"d")</f>
        <v>777</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hidden="1"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2 tahun, 1 bulan, 16 hari</v>
      </c>
      <c r="Q538" s="77">
        <f ca="1">DATEDIF(C538,Summary!$A$1,"d")</f>
        <v>777</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hidden="1"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2 tahun, 1 bulan, 16 hari</v>
      </c>
      <c r="Q539" s="77">
        <f ca="1">DATEDIF(C539,Summary!$A$1,"d")</f>
        <v>777</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hidden="1"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2 tahun, 1 bulan, 16 hari</v>
      </c>
      <c r="Q540" s="77">
        <f ca="1">DATEDIF(C540,Summary!$A$1,"d")</f>
        <v>777</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hidden="1"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2 tahun, 1 bulan, 16 hari</v>
      </c>
      <c r="Q541" s="77">
        <f ca="1">DATEDIF(C541,Summary!$A$1,"d")</f>
        <v>777</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hidden="1"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2 tahun, 1 bulan, 16 hari</v>
      </c>
      <c r="Q542" s="77">
        <f ca="1">DATEDIF(C542,Summary!$A$1,"d")</f>
        <v>777</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hidden="1"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2 tahun, 1 bulan, 16 hari</v>
      </c>
      <c r="Q543" s="77">
        <f ca="1">DATEDIF(C543,Summary!$A$1,"d")</f>
        <v>777</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hidden="1"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2 tahun, 1 bulan, 16 hari</v>
      </c>
      <c r="Q544" s="77">
        <f ca="1">DATEDIF(C544,Summary!$A$1,"d")</f>
        <v>777</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hidden="1"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2 tahun, 1 bulan, 16 hari</v>
      </c>
      <c r="Q545" s="77">
        <f ca="1">DATEDIF(C545,Summary!$A$1,"d")</f>
        <v>777</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hidden="1"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2 tahun, 1 bulan, 16 hari</v>
      </c>
      <c r="Q546" s="77">
        <f ca="1">DATEDIF(C546,Summary!$A$1,"d")</f>
        <v>777</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hidden="1"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2 tahun, 1 bulan, 16 hari</v>
      </c>
      <c r="Q547" s="77">
        <f ca="1">DATEDIF(C547,Summary!$A$1,"d")</f>
        <v>777</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hidden="1"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2 tahun, 1 bulan, 16 hari</v>
      </c>
      <c r="Q548" s="77">
        <f ca="1">DATEDIF(C548,Summary!$A$1,"d")</f>
        <v>777</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hidden="1"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2 tahun, 1 bulan, 16 hari</v>
      </c>
      <c r="Q549" s="77">
        <f ca="1">DATEDIF(C549,Summary!$A$1,"d")</f>
        <v>777</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hidden="1"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2 tahun, 1 bulan, 16 hari</v>
      </c>
      <c r="Q550" s="77">
        <f ca="1">DATEDIF(C550,Summary!$A$1,"d")</f>
        <v>777</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hidden="1"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2 tahun, 1 bulan, 16 hari</v>
      </c>
      <c r="Q551" s="77">
        <f ca="1">DATEDIF(C551,Summary!$A$1,"d")</f>
        <v>777</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hidden="1"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2 tahun, 1 bulan, 16 hari</v>
      </c>
      <c r="Q552" s="77">
        <f ca="1">DATEDIF(C552,Summary!$A$1,"d")</f>
        <v>777</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hidden="1"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2 tahun, 1 bulan, 16 hari</v>
      </c>
      <c r="Q553" s="77">
        <f ca="1">DATEDIF(C553,Summary!$A$1,"d")</f>
        <v>777</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hidden="1"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2 tahun, 1 bulan, 16 hari</v>
      </c>
      <c r="Q554" s="77">
        <f ca="1">DATEDIF(C554,Summary!$A$1,"d")</f>
        <v>777</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hidden="1"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2 tahun, 1 bulan, 16 hari</v>
      </c>
      <c r="Q555" s="77">
        <f ca="1">DATEDIF(C555,Summary!$A$1,"d")</f>
        <v>777</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hidden="1"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2 tahun, 1 bulan, 16 hari</v>
      </c>
      <c r="Q556" s="77">
        <f ca="1">DATEDIF(C556,Summary!$A$1,"d")</f>
        <v>777</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hidden="1"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2 tahun, 1 bulan, 16 hari</v>
      </c>
      <c r="Q557" s="77">
        <f ca="1">DATEDIF(C557,Summary!$A$1,"d")</f>
        <v>777</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hidden="1"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2 tahun, 1 bulan, 16 hari</v>
      </c>
      <c r="Q558" s="77">
        <f ca="1">DATEDIF(C558,Summary!$A$1,"d")</f>
        <v>777</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hidden="1"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2 tahun, 1 bulan, 16 hari</v>
      </c>
      <c r="Q559" s="77">
        <f ca="1">DATEDIF(C559,Summary!$A$1,"d")</f>
        <v>777</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hidden="1"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2 tahun, 1 bulan, 16 hari</v>
      </c>
      <c r="Q560" s="77">
        <f ca="1">DATEDIF(C560,Summary!$A$1,"d")</f>
        <v>777</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hidden="1"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2 tahun, 1 bulan, 16 hari</v>
      </c>
      <c r="Q561" s="77">
        <f ca="1">DATEDIF(C561,Summary!$A$1,"d")</f>
        <v>777</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hidden="1"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2 tahun, 1 bulan, 16 hari</v>
      </c>
      <c r="Q562" s="77">
        <f ca="1">DATEDIF(C562,Summary!$A$1,"d")</f>
        <v>777</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hidden="1"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2 tahun, 1 bulan, 16 hari</v>
      </c>
      <c r="Q563" s="77">
        <f ca="1">DATEDIF(C563,Summary!$A$1,"d")</f>
        <v>777</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hidden="1"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2 tahun, 1 bulan, 16 hari</v>
      </c>
      <c r="Q564" s="77">
        <f ca="1">DATEDIF(C564,Summary!$A$1,"d")</f>
        <v>777</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hidden="1"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2 tahun, 1 bulan, 16 hari</v>
      </c>
      <c r="Q565" s="77">
        <f ca="1">DATEDIF(C565,Summary!$A$1,"d")</f>
        <v>777</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hidden="1"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2 tahun, 1 bulan, 16 hari</v>
      </c>
      <c r="Q566" s="77">
        <f ca="1">DATEDIF(C566,Summary!$A$1,"d")</f>
        <v>777</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hidden="1"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2 tahun, 1 bulan, 16 hari</v>
      </c>
      <c r="Q567" s="77">
        <f ca="1">DATEDIF(C567,Summary!$A$1,"d")</f>
        <v>777</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hidden="1"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2 tahun, 1 bulan, 16 hari</v>
      </c>
      <c r="Q568" s="77">
        <f ca="1">DATEDIF(C568,Summary!$A$1,"d")</f>
        <v>777</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hidden="1"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2 tahun, 1 bulan, 16 hari</v>
      </c>
      <c r="Q569" s="77">
        <f ca="1">DATEDIF(C569,Summary!$A$1,"d")</f>
        <v>777</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hidden="1"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2 tahun, 1 bulan, 16 hari</v>
      </c>
      <c r="Q570" s="77">
        <f ca="1">DATEDIF(C570,Summary!$A$1,"d")</f>
        <v>777</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hidden="1"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2 tahun, 1 bulan, 16 hari</v>
      </c>
      <c r="Q571" s="77">
        <f ca="1">DATEDIF(C571,Summary!$A$1,"d")</f>
        <v>777</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hidden="1"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2 tahun, 1 bulan, 16 hari</v>
      </c>
      <c r="Q572" s="77">
        <f ca="1">DATEDIF(C572,Summary!$A$1,"d")</f>
        <v>777</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hidden="1"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2 tahun, 1 bulan, 16 hari</v>
      </c>
      <c r="Q573" s="77">
        <f ca="1">DATEDIF(C573,Summary!$A$1,"d")</f>
        <v>777</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hidden="1"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2 tahun, 1 bulan, 16 hari</v>
      </c>
      <c r="Q574" s="77">
        <f ca="1">DATEDIF(C574,Summary!$A$1,"d")</f>
        <v>777</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hidden="1"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2 tahun, 1 bulan, 16 hari</v>
      </c>
      <c r="Q575" s="77">
        <f ca="1">DATEDIF(C575,Summary!$A$1,"d")</f>
        <v>777</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hidden="1"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2 tahun, 1 bulan, 16 hari</v>
      </c>
      <c r="Q576" s="77">
        <f ca="1">DATEDIF(C576,Summary!$A$1,"d")</f>
        <v>777</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hidden="1"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2 tahun, 1 bulan, 16 hari</v>
      </c>
      <c r="Q577" s="77">
        <f ca="1">DATEDIF(C577,Summary!$A$1,"d")</f>
        <v>777</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hidden="1"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2 tahun, 1 bulan, 16 hari</v>
      </c>
      <c r="Q578" s="77">
        <f ca="1">DATEDIF(C578,Summary!$A$1,"d")</f>
        <v>777</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hidden="1"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2 tahun, 1 bulan, 16 hari</v>
      </c>
      <c r="Q579" s="77">
        <f ca="1">DATEDIF(C579,Summary!$A$1,"d")</f>
        <v>777</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hidden="1"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2 tahun, 1 bulan, 16 hari</v>
      </c>
      <c r="Q580" s="77">
        <f ca="1">DATEDIF(C580,Summary!$A$1,"d")</f>
        <v>777</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hidden="1"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2 tahun, 1 bulan, 16 hari</v>
      </c>
      <c r="Q581" s="77">
        <f ca="1">DATEDIF(C581,Summary!$A$1,"d")</f>
        <v>777</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hidden="1"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2 tahun, 1 bulan, 16 hari</v>
      </c>
      <c r="Q582" s="77">
        <f ca="1">DATEDIF(C582,Summary!$A$1,"d")</f>
        <v>777</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hidden="1"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2 tahun, 1 bulan, 16 hari</v>
      </c>
      <c r="Q583" s="77">
        <f ca="1">DATEDIF(C583,Summary!$A$1,"d")</f>
        <v>777</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hidden="1"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2 tahun, 1 bulan, 16 hari</v>
      </c>
      <c r="Q584" s="77">
        <f ca="1">DATEDIF(C584,Summary!$A$1,"d")</f>
        <v>777</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hidden="1"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2 tahun, 1 bulan, 16 hari</v>
      </c>
      <c r="Q585" s="77">
        <f ca="1">DATEDIF(C585,Summary!$A$1,"d")</f>
        <v>777</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hidden="1"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2 tahun, 1 bulan, 16 hari</v>
      </c>
      <c r="Q586" s="77">
        <f ca="1">DATEDIF(C586,Summary!$A$1,"d")</f>
        <v>777</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hidden="1"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2 tahun, 1 bulan, 13 hari</v>
      </c>
      <c r="Q587" s="77">
        <f ca="1">DATEDIF(C587,Summary!$A$1,"d")</f>
        <v>774</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hidden="1"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2 tahun, 1 bulan, 18 hari</v>
      </c>
      <c r="Q588" s="77">
        <f ca="1">DATEDIF(C588,Summary!$A$1,"d")</f>
        <v>779</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hidden="1"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2 tahun, 1 bulan, 13 hari</v>
      </c>
      <c r="Q589" s="77">
        <f ca="1">DATEDIF(C589,Summary!$A$1,"d")</f>
        <v>774</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hidden="1"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2 tahun, 1 bulan, 13 hari</v>
      </c>
      <c r="Q590" s="77">
        <f ca="1">DATEDIF(C590,Summary!$A$1,"d")</f>
        <v>774</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hidden="1"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2 tahun, 1 bulan, 13 hari</v>
      </c>
      <c r="Q591" s="77">
        <f ca="1">DATEDIF(C591,Summary!$A$1,"d")</f>
        <v>774</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hidden="1"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2 tahun, 1 bulan, 13 hari</v>
      </c>
      <c r="Q592" s="77">
        <f ca="1">DATEDIF(C592,Summary!$A$1,"d")</f>
        <v>774</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hidden="1"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2 tahun, 1 bulan, 13 hari</v>
      </c>
      <c r="Q593" s="77">
        <f ca="1">DATEDIF(C593,Summary!$A$1,"d")</f>
        <v>774</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hidden="1"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2 tahun, 1 bulan, 12 hari</v>
      </c>
      <c r="Q594" s="77">
        <f ca="1">DATEDIF(C594,Summary!$A$1,"d")</f>
        <v>773</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hidden="1"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2 tahun, 1 bulan, 12 hari</v>
      </c>
      <c r="Q595" s="77">
        <f ca="1">DATEDIF(C595,Summary!$A$1,"d")</f>
        <v>773</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hidden="1"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2 tahun, 1 bulan, 12 hari</v>
      </c>
      <c r="Q596" s="77">
        <f ca="1">DATEDIF(C596,Summary!$A$1,"d")</f>
        <v>773</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hidden="1"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2 tahun, 1 bulan, 12 hari</v>
      </c>
      <c r="Q597" s="77">
        <f ca="1">DATEDIF(C597,Summary!$A$1,"d")</f>
        <v>773</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hidden="1"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2 tahun, 1 bulan, 12 hari</v>
      </c>
      <c r="Q598" s="77">
        <f ca="1">DATEDIF(C598,Summary!$A$1,"d")</f>
        <v>773</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hidden="1"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2 tahun, 1 bulan, 11 hari</v>
      </c>
      <c r="Q599" s="77">
        <f ca="1">DATEDIF(C599,Summary!$A$1,"d")</f>
        <v>772</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hidden="1"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2 tahun, 1 bulan, 11 hari</v>
      </c>
      <c r="Q600" s="77">
        <f ca="1">DATEDIF(C600,Summary!$A$1,"d")</f>
        <v>772</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hidden="1"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2 tahun, 1 bulan, 11 hari</v>
      </c>
      <c r="Q601" s="77">
        <f ca="1">DATEDIF(C601,Summary!$A$1,"d")</f>
        <v>772</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hidden="1"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2 tahun, 1 bulan, 11 hari</v>
      </c>
      <c r="Q602" s="77">
        <f ca="1">DATEDIF(C602,Summary!$A$1,"d")</f>
        <v>772</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hidden="1"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2 tahun, 1 bulan, 11 hari</v>
      </c>
      <c r="Q603" s="77">
        <f ca="1">DATEDIF(C603,Summary!$A$1,"d")</f>
        <v>772</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hidden="1"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2 tahun, 1 bulan, 11 hari</v>
      </c>
      <c r="Q604" s="77">
        <f ca="1">DATEDIF(C604,Summary!$A$1,"d")</f>
        <v>772</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hidden="1"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2 tahun, 1 bulan, 6 hari</v>
      </c>
      <c r="Q605" s="77">
        <f ca="1">DATEDIF(C605,Summary!$A$1,"d")</f>
        <v>766</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hidden="1"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2 tahun, 1 bulan, 6 hari</v>
      </c>
      <c r="Q606" s="77">
        <f ca="1">DATEDIF(C606,Summary!$A$1,"d")</f>
        <v>766</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hidden="1"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2 tahun, 1 bulan, 6 hari</v>
      </c>
      <c r="Q607" s="77">
        <f ca="1">DATEDIF(C607,Summary!$A$1,"d")</f>
        <v>766</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hidden="1"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2 tahun, 1 bulan, 10 hari</v>
      </c>
      <c r="Q608" s="77">
        <f ca="1">DATEDIF(C608,Summary!$A$1,"d")</f>
        <v>771</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hidden="1"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2 tahun, 1 bulan, 6 hari</v>
      </c>
      <c r="Q609" s="77">
        <f ca="1">DATEDIF(C609,Summary!$A$1,"d")</f>
        <v>766</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hidden="1"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2 tahun, 1 bulan, 6 hari</v>
      </c>
      <c r="Q610" s="77">
        <f ca="1">DATEDIF(C610,Summary!$A$1,"d")</f>
        <v>766</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hidden="1"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2 tahun, 1 bulan, 6 hari</v>
      </c>
      <c r="Q611" s="77">
        <f ca="1">DATEDIF(C611,Summary!$A$1,"d")</f>
        <v>766</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hidden="1"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2 tahun, 1 bulan, 6 hari</v>
      </c>
      <c r="Q612" s="77">
        <f ca="1">DATEDIF(C612,Summary!$A$1,"d")</f>
        <v>766</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hidden="1"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2 tahun, 1 bulan, 5 hari</v>
      </c>
      <c r="Q613" s="77">
        <f ca="1">DATEDIF(C613,Summary!$A$1,"d")</f>
        <v>765</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hidden="1"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2 tahun, 1 bulan, 4 hari</v>
      </c>
      <c r="Q614" s="77">
        <f ca="1">DATEDIF(C614,Summary!$A$1,"d")</f>
        <v>764</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hidden="1"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2 tahun, 1 bulan, 4 hari</v>
      </c>
      <c r="Q615" s="77">
        <f ca="1">DATEDIF(C615,Summary!$A$1,"d")</f>
        <v>764</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hidden="1"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2 tahun, 1 bulan, 4 hari</v>
      </c>
      <c r="Q616" s="77">
        <f ca="1">DATEDIF(C616,Summary!$A$1,"d")</f>
        <v>764</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hidden="1"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2 tahun, 1 bulan, 4 hari</v>
      </c>
      <c r="Q617" s="77">
        <f ca="1">DATEDIF(C617,Summary!$A$1,"d")</f>
        <v>764</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hidden="1"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2 tahun, 1 bulan, 4 hari</v>
      </c>
      <c r="Q618" s="77">
        <f ca="1">DATEDIF(C618,Summary!$A$1,"d")</f>
        <v>764</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hidden="1"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2 tahun, 1 bulan, 0 hari</v>
      </c>
      <c r="Q619" s="77">
        <f ca="1">DATEDIF(C619,Summary!$A$1,"d")</f>
        <v>760</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hidden="1"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2 tahun, 1 bulan, 0 hari</v>
      </c>
      <c r="Q620" s="77">
        <f ca="1">DATEDIF(C620,Summary!$A$1,"d")</f>
        <v>760</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hidden="1"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2 tahun, 1 bulan, 0 hari</v>
      </c>
      <c r="Q621" s="77">
        <f ca="1">DATEDIF(C621,Summary!$A$1,"d")</f>
        <v>760</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hidden="1"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2 tahun, 1 bulan, 0 hari</v>
      </c>
      <c r="Q622" s="77">
        <f ca="1">DATEDIF(C622,Summary!$A$1,"d")</f>
        <v>760</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hidden="1"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2 tahun, 1 bulan, 0 hari</v>
      </c>
      <c r="Q623" s="77">
        <f ca="1">DATEDIF(C623,Summary!$A$1,"d")</f>
        <v>760</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hidden="1"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2 tahun, 1 bulan, 0 hari</v>
      </c>
      <c r="Q624" s="77">
        <f ca="1">DATEDIF(C624,Summary!$A$1,"d")</f>
        <v>760</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hidden="1"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2 tahun, 1 bulan, 0 hari</v>
      </c>
      <c r="Q625" s="77">
        <f ca="1">DATEDIF(C625,Summary!$A$1,"d")</f>
        <v>760</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hidden="1"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2 tahun, 1 bulan, 0 hari</v>
      </c>
      <c r="Q626" s="77">
        <f ca="1">DATEDIF(C626,Summary!$A$1,"d")</f>
        <v>760</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hidden="1"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2 tahun, 1 bulan, 0 hari</v>
      </c>
      <c r="Q627" s="77">
        <f ca="1">DATEDIF(C627,Summary!$A$1,"d")</f>
        <v>760</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hidden="1"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2 tahun, 1 bulan, 0 hari</v>
      </c>
      <c r="Q628" s="77">
        <f ca="1">DATEDIF(C628,Summary!$A$1,"d")</f>
        <v>760</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hidden="1"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2 tahun, 1 bulan, 0 hari</v>
      </c>
      <c r="Q629" s="77">
        <f ca="1">DATEDIF(C629,Summary!$A$1,"d")</f>
        <v>760</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hidden="1"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2 tahun, 1 bulan, 0 hari</v>
      </c>
      <c r="Q630" s="77">
        <f ca="1">DATEDIF(C630,Summary!$A$1,"d")</f>
        <v>760</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hidden="1"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2 tahun, 0 bulan, 29 hari</v>
      </c>
      <c r="Q631" s="77">
        <f ca="1">DATEDIF(C631,Summary!$A$1,"d")</f>
        <v>759</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hidden="1"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2 tahun, 0 bulan, 27 hari</v>
      </c>
      <c r="Q632" s="77">
        <f ca="1">DATEDIF(C632,Summary!$A$1,"d")</f>
        <v>757</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hidden="1"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2 tahun, 0 bulan, 22 hari</v>
      </c>
      <c r="Q633" s="77">
        <f ca="1">DATEDIF(C633,Summary!$A$1,"d")</f>
        <v>752</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hidden="1"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2 tahun, 0 bulan, 22 hari</v>
      </c>
      <c r="Q634" s="77">
        <f ca="1">DATEDIF(C634,Summary!$A$1,"d")</f>
        <v>752</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hidden="1"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2 tahun, 0 bulan, 22 hari</v>
      </c>
      <c r="Q635" s="77">
        <f ca="1">DATEDIF(C635,Summary!$A$1,"d")</f>
        <v>752</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hidden="1"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2 tahun, 0 bulan, 22 hari</v>
      </c>
      <c r="Q636" s="77">
        <f ca="1">DATEDIF(C636,Summary!$A$1,"d")</f>
        <v>752</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hidden="1"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2 tahun, 0 bulan, 22 hari</v>
      </c>
      <c r="Q637" s="77">
        <f ca="1">DATEDIF(C637,Summary!$A$1,"d")</f>
        <v>752</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hidden="1"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2 tahun, 0 bulan, 22 hari</v>
      </c>
      <c r="Q638" s="77">
        <f ca="1">DATEDIF(C638,Summary!$A$1,"d")</f>
        <v>752</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hidden="1"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2 tahun, 0 bulan, 22 hari</v>
      </c>
      <c r="Q639" s="77">
        <f ca="1">DATEDIF(C639,Summary!$A$1,"d")</f>
        <v>752</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hidden="1"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2 tahun, 0 bulan, 22 hari</v>
      </c>
      <c r="Q640" s="77">
        <f ca="1">DATEDIF(C640,Summary!$A$1,"d")</f>
        <v>752</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hidden="1"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2 tahun, 0 bulan, 22 hari</v>
      </c>
      <c r="Q641" s="77">
        <f ca="1">DATEDIF(C641,Summary!$A$1,"d")</f>
        <v>752</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hidden="1"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2 tahun, 0 bulan, 22 hari</v>
      </c>
      <c r="Q642" s="77">
        <f ca="1">DATEDIF(C642,Summary!$A$1,"d")</f>
        <v>752</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hidden="1"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2 tahun, 0 bulan, 22 hari</v>
      </c>
      <c r="Q643" s="77">
        <f ca="1">DATEDIF(C643,Summary!$A$1,"d")</f>
        <v>752</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hidden="1"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hidden="1"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2 tahun, 0 bulan, 20 hari</v>
      </c>
      <c r="Q645" s="77">
        <f ca="1">DATEDIF(C645,Summary!$A$1,"d")</f>
        <v>750</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hidden="1"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2 tahun, 0 bulan, 20 hari</v>
      </c>
      <c r="Q646" s="77">
        <f ca="1">DATEDIF(C646,Summary!$A$1,"d")</f>
        <v>750</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hidden="1"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2 tahun, 0 bulan, 20 hari</v>
      </c>
      <c r="Q647" s="77">
        <f ca="1">DATEDIF(C647,Summary!$A$1,"d")</f>
        <v>750</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hidden="1"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2 tahun, 0 bulan, 20 hari</v>
      </c>
      <c r="Q648" s="77">
        <f ca="1">DATEDIF(C648,Summary!$A$1,"d")</f>
        <v>750</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hidden="1"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2 tahun, 0 bulan, 20 hari</v>
      </c>
      <c r="Q649" s="77">
        <f ca="1">DATEDIF(C649,Summary!$A$1,"d")</f>
        <v>750</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hidden="1"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2 tahun, 0 bulan, 20 hari</v>
      </c>
      <c r="Q650" s="77">
        <f ca="1">DATEDIF(C650,Summary!$A$1,"d")</f>
        <v>750</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hidden="1"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2 tahun, 0 bulan, 20 hari</v>
      </c>
      <c r="Q651" s="77">
        <f ca="1">DATEDIF(C651,Summary!$A$1,"d")</f>
        <v>750</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hidden="1"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2 tahun, 0 bulan, 16 hari</v>
      </c>
      <c r="Q652" s="77">
        <f ca="1">DATEDIF(C652,Summary!$A$1,"d")</f>
        <v>746</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hidden="1"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2 tahun, 0 bulan, 15 hari</v>
      </c>
      <c r="Q653" s="77">
        <f ca="1">DATEDIF(C653,Summary!$A$1,"d")</f>
        <v>745</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hidden="1"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2 tahun, 1 bulan, 4 hari</v>
      </c>
      <c r="Q654" s="77">
        <f ca="1">DATEDIF(C654,Summary!$A$1,"d")</f>
        <v>764</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hidden="1"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2 tahun, 0 bulan, 14 hari</v>
      </c>
      <c r="Q655" s="77">
        <f ca="1">DATEDIF(C655,Summary!$A$1,"d")</f>
        <v>744</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hidden="1"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2 tahun, 0 bulan, 14 hari</v>
      </c>
      <c r="Q656" s="77">
        <f ca="1">DATEDIF(C656,Summary!$A$1,"d")</f>
        <v>744</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hidden="1"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2 tahun, 0 bulan, 14 hari</v>
      </c>
      <c r="Q657" s="77">
        <f ca="1">DATEDIF(C657,Summary!$A$1,"d")</f>
        <v>744</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hidden="1"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2 tahun, 0 bulan, 14 hari</v>
      </c>
      <c r="Q658" s="77">
        <f ca="1">DATEDIF(C658,Summary!$A$1,"d")</f>
        <v>744</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hidden="1"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2 tahun, 0 bulan, 12 hari</v>
      </c>
      <c r="Q659" s="77">
        <f ca="1">DATEDIF(C659,Summary!$A$1,"d")</f>
        <v>742</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hidden="1"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2 tahun, 0 bulan, 12 hari</v>
      </c>
      <c r="Q660" s="77">
        <f ca="1">DATEDIF(C660,Summary!$A$1,"d")</f>
        <v>742</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hidden="1"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2 tahun, 0 bulan, 12 hari</v>
      </c>
      <c r="Q661" s="77">
        <f ca="1">DATEDIF(C661,Summary!$A$1,"d")</f>
        <v>742</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hidden="1"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2 tahun, 0 bulan, 12 hari</v>
      </c>
      <c r="Q662" s="77">
        <f ca="1">DATEDIF(C662,Summary!$A$1,"d")</f>
        <v>742</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hidden="1"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2 tahun, 0 bulan, 12 hari</v>
      </c>
      <c r="Q663" s="77">
        <f ca="1">DATEDIF(C663,Summary!$A$1,"d")</f>
        <v>742</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hidden="1"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2 tahun, 0 bulan, 12 hari</v>
      </c>
      <c r="Q664" s="77">
        <f ca="1">DATEDIF(C664,Summary!$A$1,"d")</f>
        <v>742</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hidden="1"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2 tahun, 0 bulan, 12 hari</v>
      </c>
      <c r="Q665" s="77">
        <f ca="1">DATEDIF(C665,Summary!$A$1,"d")</f>
        <v>742</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hidden="1"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2 tahun, 0 bulan, 12 hari</v>
      </c>
      <c r="Q666" s="77">
        <f ca="1">DATEDIF(C666,Summary!$A$1,"d")</f>
        <v>742</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hidden="1"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2 tahun, 0 bulan, 12 hari</v>
      </c>
      <c r="Q667" s="77">
        <f ca="1">DATEDIF(C667,Summary!$A$1,"d")</f>
        <v>742</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hidden="1"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2 tahun, 0 bulan, 12 hari</v>
      </c>
      <c r="Q668" s="77">
        <f ca="1">DATEDIF(C668,Summary!$A$1,"d")</f>
        <v>742</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hidden="1"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2 tahun, 0 bulan, 9 hari</v>
      </c>
      <c r="Q669" s="77">
        <f ca="1">DATEDIF(C669,Summary!$A$1,"d")</f>
        <v>739</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hidden="1"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2 tahun, 0 bulan, 6 hari</v>
      </c>
      <c r="Q670" s="77">
        <f ca="1">DATEDIF(C670,Summary!$A$1,"d")</f>
        <v>736</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hidden="1"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2 tahun, 0 bulan, 6 hari</v>
      </c>
      <c r="Q671" s="77">
        <f ca="1">DATEDIF(C671,Summary!$A$1,"d")</f>
        <v>736</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hidden="1"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2 tahun, 0 bulan, 5 hari</v>
      </c>
      <c r="Q672" s="77">
        <f ca="1">DATEDIF(C672,Summary!$A$1,"d")</f>
        <v>735</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hidden="1"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2 tahun, 0 bulan, 5 hari</v>
      </c>
      <c r="Q673" s="77">
        <f ca="1">DATEDIF(C673,Summary!$A$1,"d")</f>
        <v>735</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hidden="1"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2 tahun, 0 bulan, 1 hari</v>
      </c>
      <c r="Q674" s="77">
        <f ca="1">DATEDIF(C674,Summary!$A$1,"d")</f>
        <v>731</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hidden="1"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2 tahun, 0 bulan, 1 hari</v>
      </c>
      <c r="Q675" s="77">
        <f ca="1">DATEDIF(C675,Summary!$A$1,"d")</f>
        <v>731</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hidden="1"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2 tahun, 0 bulan, 1 hari</v>
      </c>
      <c r="Q676" s="77">
        <f ca="1">DATEDIF(C676,Summary!$A$1,"d")</f>
        <v>731</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hidden="1"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2 tahun, 0 bulan, 1 hari</v>
      </c>
      <c r="Q677" s="77">
        <f ca="1">DATEDIF(C677,Summary!$A$1,"d")</f>
        <v>731</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hidden="1"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2 tahun, 0 bulan, 1 hari</v>
      </c>
      <c r="Q678" s="77">
        <f ca="1">DATEDIF(C678,Summary!$A$1,"d")</f>
        <v>731</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hidden="1"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2 tahun, 0 bulan, 1 hari</v>
      </c>
      <c r="Q679" s="77">
        <f ca="1">DATEDIF(C679,Summary!$A$1,"d")</f>
        <v>731</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hidden="1"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2 tahun, 0 bulan, 1 hari</v>
      </c>
      <c r="Q680" s="77">
        <f ca="1">DATEDIF(C680,Summary!$A$1,"d")</f>
        <v>731</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hidden="1"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11 bulan, 29 hari</v>
      </c>
      <c r="Q681" s="77">
        <f ca="1">DATEDIF(C681,Summary!$A$1,"d")</f>
        <v>729</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hidden="1"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11 bulan, 29 hari</v>
      </c>
      <c r="Q682" s="77">
        <f ca="1">DATEDIF(C682,Summary!$A$1,"d")</f>
        <v>729</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hidden="1"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11 bulan, 29 hari</v>
      </c>
      <c r="Q683" s="77">
        <f ca="1">DATEDIF(C683,Summary!$A$1,"d")</f>
        <v>729</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hidden="1"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11 bulan, 29 hari</v>
      </c>
      <c r="Q684" s="77">
        <f ca="1">DATEDIF(C684,Summary!$A$1,"d")</f>
        <v>729</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hidden="1"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11 bulan, 29 hari</v>
      </c>
      <c r="Q685" s="77">
        <f ca="1">DATEDIF(C685,Summary!$A$1,"d")</f>
        <v>729</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hidden="1"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11 bulan, 29 hari</v>
      </c>
      <c r="Q686" s="77">
        <f ca="1">DATEDIF(C686,Summary!$A$1,"d")</f>
        <v>729</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hidden="1"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11 bulan, 29 hari</v>
      </c>
      <c r="Q687" s="77">
        <f ca="1">DATEDIF(C687,Summary!$A$1,"d")</f>
        <v>729</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hidden="1"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11 bulan, 29 hari</v>
      </c>
      <c r="Q688" s="77">
        <f ca="1">DATEDIF(C688,Summary!$A$1,"d")</f>
        <v>729</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hidden="1"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11 bulan, 25 hari</v>
      </c>
      <c r="Q689" s="77">
        <f ca="1">DATEDIF(C689,Summary!$A$1,"d")</f>
        <v>725</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hidden="1"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11 bulan, 25 hari</v>
      </c>
      <c r="Q690" s="77">
        <f ca="1">DATEDIF(C690,Summary!$A$1,"d")</f>
        <v>725</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hidden="1"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11 bulan, 25 hari</v>
      </c>
      <c r="Q691" s="77">
        <f ca="1">DATEDIF(C691,Summary!$A$1,"d")</f>
        <v>725</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hidden="1"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11 bulan, 25 hari</v>
      </c>
      <c r="Q692" s="77">
        <f ca="1">DATEDIF(C692,Summary!$A$1,"d")</f>
        <v>725</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hidden="1"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11 bulan, 25 hari</v>
      </c>
      <c r="Q693" s="77">
        <f ca="1">DATEDIF(C693,Summary!$A$1,"d")</f>
        <v>725</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hidden="1"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11 bulan, 25 hari</v>
      </c>
      <c r="Q694" s="77">
        <f ca="1">DATEDIF(C694,Summary!$A$1,"d")</f>
        <v>725</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hidden="1"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11 bulan, 25 hari</v>
      </c>
      <c r="Q695" s="77">
        <f ca="1">DATEDIF(C695,Summary!$A$1,"d")</f>
        <v>725</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hidden="1"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11 bulan, 24 hari</v>
      </c>
      <c r="Q696" s="77">
        <f ca="1">DATEDIF(C696,Summary!$A$1,"d")</f>
        <v>724</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hidden="1"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11 bulan, 25 hari</v>
      </c>
      <c r="Q697" s="77">
        <f ca="1">DATEDIF(C697,Summary!$A$1,"d")</f>
        <v>725</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hidden="1"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11 bulan, 25 hari</v>
      </c>
      <c r="Q698" s="77">
        <f ca="1">DATEDIF(C698,Summary!$A$1,"d")</f>
        <v>725</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hidden="1"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11 bulan, 25 hari</v>
      </c>
      <c r="Q699" s="77">
        <f ca="1">DATEDIF(C699,Summary!$A$1,"d")</f>
        <v>725</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hidden="1"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11 bulan, 23 hari</v>
      </c>
      <c r="Q700" s="77">
        <f ca="1">DATEDIF(C700,Summary!$A$1,"d")</f>
        <v>723</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hidden="1"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11 bulan, 24 hari</v>
      </c>
      <c r="Q701" s="77">
        <f ca="1">DATEDIF(C701,Summary!$A$1,"d")</f>
        <v>724</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hidden="1"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11 bulan, 23 hari</v>
      </c>
      <c r="Q702" s="77">
        <f ca="1">DATEDIF(C702,Summary!$A$1,"d")</f>
        <v>723</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hidden="1"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11 bulan, 23 hari</v>
      </c>
      <c r="Q703" s="77">
        <f ca="1">DATEDIF(C703,Summary!$A$1,"d")</f>
        <v>723</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hidden="1"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11 bulan, 23 hari</v>
      </c>
      <c r="Q704" s="77">
        <f ca="1">DATEDIF(C704,Summary!$A$1,"d")</f>
        <v>723</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hidden="1"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2 tahun, 0 bulan, 1 hari</v>
      </c>
      <c r="Q705" s="77">
        <f ca="1">DATEDIF(C705,Summary!$A$1,"d")</f>
        <v>731</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hidden="1"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11 bulan, 23 hari</v>
      </c>
      <c r="Q706" s="77">
        <f ca="1">DATEDIF(C706,Summary!$A$1,"d")</f>
        <v>723</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hidden="1"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11 bulan, 23 hari</v>
      </c>
      <c r="Q707" s="77">
        <f ca="1">DATEDIF(C707,Summary!$A$1,"d")</f>
        <v>723</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hidden="1"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11 bulan, 22 hari</v>
      </c>
      <c r="Q708" s="77">
        <f ca="1">DATEDIF(C708,Summary!$A$1,"d")</f>
        <v>722</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hidden="1"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11 bulan, 22 hari</v>
      </c>
      <c r="Q709" s="77">
        <f ca="1">DATEDIF(C709,Summary!$A$1,"d")</f>
        <v>722</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hidden="1"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11 bulan, 22 hari</v>
      </c>
      <c r="Q710" s="77">
        <f ca="1">DATEDIF(C710,Summary!$A$1,"d")</f>
        <v>722</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hidden="1"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11 bulan, 22 hari</v>
      </c>
      <c r="Q711" s="77">
        <f ca="1">DATEDIF(C711,Summary!$A$1,"d")</f>
        <v>722</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hidden="1"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11 bulan, 22 hari</v>
      </c>
      <c r="Q712" s="77">
        <f ca="1">DATEDIF(C712,Summary!$A$1,"d")</f>
        <v>722</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hidden="1"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11 bulan, 22 hari</v>
      </c>
      <c r="Q713" s="77">
        <f ca="1">DATEDIF(C713,Summary!$A$1,"d")</f>
        <v>722</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hidden="1"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11 bulan, 22 hari</v>
      </c>
      <c r="Q714" s="77">
        <f ca="1">DATEDIF(C714,Summary!$A$1,"d")</f>
        <v>722</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hidden="1"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11 bulan, 22 hari</v>
      </c>
      <c r="Q715" s="77">
        <f ca="1">DATEDIF(C715,Summary!$A$1,"d")</f>
        <v>722</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hidden="1"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11 bulan, 10 hari</v>
      </c>
      <c r="Q716" s="77">
        <f ca="1">DATEDIF(C716,Summary!$A$1,"d")</f>
        <v>710</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hidden="1"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11 bulan, 22 hari</v>
      </c>
      <c r="Q717" s="77">
        <f ca="1">DATEDIF(C717,Summary!$A$1,"d")</f>
        <v>722</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hidden="1"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11 bulan, 17 hari</v>
      </c>
      <c r="Q718" s="77">
        <f ca="1">DATEDIF(C718,Summary!$A$1,"d")</f>
        <v>717</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hidden="1"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11 bulan, 17 hari</v>
      </c>
      <c r="Q719" s="77">
        <f ca="1">DATEDIF(C719,Summary!$A$1,"d")</f>
        <v>717</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hidden="1"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11 bulan, 17 hari</v>
      </c>
      <c r="Q720" s="77">
        <f ca="1">DATEDIF(C720,Summary!$A$1,"d")</f>
        <v>717</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hidden="1"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11 bulan, 16 hari</v>
      </c>
      <c r="Q721" s="77">
        <f ca="1">DATEDIF(C721,Summary!$A$1,"d")</f>
        <v>716</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hidden="1"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11 bulan, 16 hari</v>
      </c>
      <c r="Q722" s="77">
        <f ca="1">DATEDIF(C722,Summary!$A$1,"d")</f>
        <v>716</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hidden="1"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11 bulan, 16 hari</v>
      </c>
      <c r="Q723" s="77">
        <f ca="1">DATEDIF(C723,Summary!$A$1,"d")</f>
        <v>716</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hidden="1"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11 bulan, 16 hari</v>
      </c>
      <c r="Q724" s="77">
        <f ca="1">DATEDIF(C724,Summary!$A$1,"d")</f>
        <v>716</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hidden="1"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11 bulan, 16 hari</v>
      </c>
      <c r="Q725" s="77">
        <f ca="1">DATEDIF(C725,Summary!$A$1,"d")</f>
        <v>716</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hidden="1"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11 bulan, 15 hari</v>
      </c>
      <c r="Q726" s="77">
        <f ca="1">DATEDIF(C726,Summary!$A$1,"d")</f>
        <v>715</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hidden="1"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11 bulan, 15 hari</v>
      </c>
      <c r="Q727" s="77">
        <f ca="1">DATEDIF(C727,Summary!$A$1,"d")</f>
        <v>715</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hidden="1"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11 bulan, 15 hari</v>
      </c>
      <c r="Q728" s="77">
        <f ca="1">DATEDIF(C728,Summary!$A$1,"d")</f>
        <v>715</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hidden="1"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11 bulan, 11 hari</v>
      </c>
      <c r="Q729" s="77">
        <f ca="1">DATEDIF(C729,Summary!$A$1,"d")</f>
        <v>711</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hidden="1"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11 bulan, 11 hari</v>
      </c>
      <c r="Q730" s="77">
        <f ca="1">DATEDIF(C730,Summary!$A$1,"d")</f>
        <v>711</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hidden="1"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11 bulan, 11 hari</v>
      </c>
      <c r="Q731" s="77">
        <f ca="1">DATEDIF(C731,Summary!$A$1,"d")</f>
        <v>711</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hidden="1"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11 bulan, 11 hari</v>
      </c>
      <c r="Q732" s="77">
        <f ca="1">DATEDIF(C732,Summary!$A$1,"d")</f>
        <v>711</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hidden="1"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11 bulan, 11 hari</v>
      </c>
      <c r="Q733" s="77">
        <f ca="1">DATEDIF(C733,Summary!$A$1,"d")</f>
        <v>711</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hidden="1"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11 bulan, 11 hari</v>
      </c>
      <c r="Q734" s="77">
        <f ca="1">DATEDIF(C734,Summary!$A$1,"d")</f>
        <v>711</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hidden="1"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11 bulan, 10 hari</v>
      </c>
      <c r="Q735" s="77">
        <f ca="1">DATEDIF(C735,Summary!$A$1,"d")</f>
        <v>710</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hidden="1"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11 bulan, 4 hari</v>
      </c>
      <c r="Q736" s="77">
        <f ca="1">DATEDIF(C736,Summary!$A$1,"d")</f>
        <v>703</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hidden="1"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11 bulan, 4 hari</v>
      </c>
      <c r="Q737" s="77">
        <f ca="1">DATEDIF(C737,Summary!$A$1,"d")</f>
        <v>703</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hidden="1"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11 bulan, 10 hari</v>
      </c>
      <c r="Q738" s="77">
        <f ca="1">DATEDIF(C738,Summary!$A$1,"d")</f>
        <v>710</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hidden="1"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11 bulan, 10 hari</v>
      </c>
      <c r="Q739" s="77">
        <f ca="1">DATEDIF(C739,Summary!$A$1,"d")</f>
        <v>710</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hidden="1"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11 bulan, 8 hari</v>
      </c>
      <c r="Q740" s="77">
        <f ca="1">DATEDIF(C740,Summary!$A$1,"d")</f>
        <v>708</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hidden="1"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11 bulan, 8 hari</v>
      </c>
      <c r="Q741" s="77">
        <f ca="1">DATEDIF(C741,Summary!$A$1,"d")</f>
        <v>708</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hidden="1"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11 bulan, 8 hari</v>
      </c>
      <c r="Q742" s="77">
        <f ca="1">DATEDIF(C742,Summary!$A$1,"d")</f>
        <v>708</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hidden="1"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11 bulan, 8 hari</v>
      </c>
      <c r="Q743" s="77">
        <f ca="1">DATEDIF(C743,Summary!$A$1,"d")</f>
        <v>708</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hidden="1"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11 bulan, 5 hari</v>
      </c>
      <c r="Q744" s="77">
        <f ca="1">DATEDIF(C744,Summary!$A$1,"d")</f>
        <v>704</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hidden="1"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11 bulan, 5 hari</v>
      </c>
      <c r="Q745" s="77">
        <f ca="1">DATEDIF(C745,Summary!$A$1,"d")</f>
        <v>704</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hidden="1"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11 bulan, 5 hari</v>
      </c>
      <c r="Q746" s="77">
        <f ca="1">DATEDIF(C746,Summary!$A$1,"d")</f>
        <v>704</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hidden="1"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11 bulan, 5 hari</v>
      </c>
      <c r="Q747" s="77">
        <f ca="1">DATEDIF(C747,Summary!$A$1,"d")</f>
        <v>704</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hidden="1"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11 bulan, 4 hari</v>
      </c>
      <c r="Q748" s="77">
        <f ca="1">DATEDIF(C748,Summary!$A$1,"d")</f>
        <v>703</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hidden="1"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11 bulan, 3 hari</v>
      </c>
      <c r="Q749" s="77">
        <f ca="1">DATEDIF(C749,Summary!$A$1,"d")</f>
        <v>702</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hidden="1"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11 bulan, 3 hari</v>
      </c>
      <c r="Q750" s="77">
        <f ca="1">DATEDIF(C750,Summary!$A$1,"d")</f>
        <v>702</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hidden="1"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11 bulan, 3 hari</v>
      </c>
      <c r="Q751" s="77">
        <f ca="1">DATEDIF(C751,Summary!$A$1,"d")</f>
        <v>702</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hidden="1"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11 bulan, 2 hari</v>
      </c>
      <c r="Q752" s="77">
        <f ca="1">DATEDIF(C752,Summary!$A$1,"d")</f>
        <v>701</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hidden="1"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10 bulan, 28 hari</v>
      </c>
      <c r="Q753" s="77">
        <f ca="1">DATEDIF(C753,Summary!$A$1,"d")</f>
        <v>697</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hidden="1"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10 bulan, 28 hari</v>
      </c>
      <c r="Q754" s="77">
        <f ca="1">DATEDIF(C754,Summary!$A$1,"d")</f>
        <v>697</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hidden="1"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10 bulan, 25 hari</v>
      </c>
      <c r="Q755" s="77">
        <f ca="1">DATEDIF(C755,Summary!$A$1,"d")</f>
        <v>694</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hidden="1"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10 bulan, 25 hari</v>
      </c>
      <c r="Q756" s="77">
        <f ca="1">DATEDIF(C756,Summary!$A$1,"d")</f>
        <v>694</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hidden="1"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10 bulan, 25 hari</v>
      </c>
      <c r="Q757" s="77">
        <f ca="1">DATEDIF(C757,Summary!$A$1,"d")</f>
        <v>694</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hidden="1"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10 bulan, 25 hari</v>
      </c>
      <c r="Q758" s="77">
        <f ca="1">DATEDIF(C758,Summary!$A$1,"d")</f>
        <v>694</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hidden="1"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10 bulan, 27 hari</v>
      </c>
      <c r="Q759" s="77">
        <f ca="1">DATEDIF(C759,Summary!$A$1,"d")</f>
        <v>696</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hidden="1"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10 bulan, 27 hari</v>
      </c>
      <c r="Q760" s="77">
        <f ca="1">DATEDIF(C760,Summary!$A$1,"d")</f>
        <v>696</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hidden="1"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10 bulan, 27 hari</v>
      </c>
      <c r="Q761" s="77">
        <f ca="1">DATEDIF(C761,Summary!$A$1,"d")</f>
        <v>696</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hidden="1"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10 bulan, 25 hari</v>
      </c>
      <c r="Q762" s="77">
        <f ca="1">DATEDIF(C762,Summary!$A$1,"d")</f>
        <v>694</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hidden="1"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10 bulan, 25 hari</v>
      </c>
      <c r="Q763" s="77">
        <f ca="1">DATEDIF(C763,Summary!$A$1,"d")</f>
        <v>694</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hidden="1"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10 bulan, 21 hari</v>
      </c>
      <c r="Q764" s="77">
        <f ca="1">DATEDIF(C764,Summary!$A$1,"d")</f>
        <v>690</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hidden="1"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10 bulan, 20 hari</v>
      </c>
      <c r="Q765" s="77">
        <f ca="1">DATEDIF(C765,Summary!$A$1,"d")</f>
        <v>689</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hidden="1"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10 bulan, 20 hari</v>
      </c>
      <c r="Q766" s="77">
        <f ca="1">DATEDIF(C766,Summary!$A$1,"d")</f>
        <v>689</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hidden="1"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10 bulan, 20 hari</v>
      </c>
      <c r="Q767" s="77">
        <f ca="1">DATEDIF(C767,Summary!$A$1,"d")</f>
        <v>689</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hidden="1"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10 bulan, 20 hari</v>
      </c>
      <c r="Q768" s="77">
        <f ca="1">DATEDIF(C768,Summary!$A$1,"d")</f>
        <v>689</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hidden="1"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10 bulan, 20 hari</v>
      </c>
      <c r="Q769" s="77">
        <f ca="1">DATEDIF(C769,Summary!$A$1,"d")</f>
        <v>689</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hidden="1"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10 bulan, 20 hari</v>
      </c>
      <c r="Q770" s="77">
        <f ca="1">DATEDIF(C770,Summary!$A$1,"d")</f>
        <v>689</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hidden="1"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10 bulan, 20 hari</v>
      </c>
      <c r="Q771" s="77">
        <f ca="1">DATEDIF(C771,Summary!$A$1,"d")</f>
        <v>689</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hidden="1"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10 bulan, 19 hari</v>
      </c>
      <c r="Q772" s="77">
        <f ca="1">DATEDIF(C772,Summary!$A$1,"d")</f>
        <v>688</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hidden="1"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10 bulan, 19 hari</v>
      </c>
      <c r="Q773" s="77">
        <f ca="1">DATEDIF(C773,Summary!$A$1,"d")</f>
        <v>688</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hidden="1"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10 bulan, 19 hari</v>
      </c>
      <c r="Q774" s="77">
        <f ca="1">DATEDIF(C774,Summary!$A$1,"d")</f>
        <v>688</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hidden="1"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10 bulan, 17 hari</v>
      </c>
      <c r="Q775" s="77">
        <f ca="1">DATEDIF(C775,Summary!$A$1,"d")</f>
        <v>686</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hidden="1"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10 bulan, 17 hari</v>
      </c>
      <c r="Q776" s="77">
        <f ca="1">DATEDIF(C776,Summary!$A$1,"d")</f>
        <v>686</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hidden="1"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10 bulan, 17 hari</v>
      </c>
      <c r="Q777" s="77">
        <f ca="1">DATEDIF(C777,Summary!$A$1,"d")</f>
        <v>686</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hidden="1"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10 bulan, 17 hari</v>
      </c>
      <c r="Q778" s="77">
        <f ca="1">DATEDIF(C778,Summary!$A$1,"d")</f>
        <v>686</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hidden="1"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10 bulan, 17 hari</v>
      </c>
      <c r="Q779" s="77">
        <f ca="1">DATEDIF(C779,Summary!$A$1,"d")</f>
        <v>686</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hidden="1"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10 bulan, 17 hari</v>
      </c>
      <c r="Q780" s="77">
        <f ca="1">DATEDIF(C780,Summary!$A$1,"d")</f>
        <v>686</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hidden="1"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10 bulan, 13 hari</v>
      </c>
      <c r="Q781" s="77">
        <f ca="1">DATEDIF(C781,Summary!$A$1,"d")</f>
        <v>682</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hidden="1"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10 bulan, 13 hari</v>
      </c>
      <c r="Q782" s="77">
        <f ca="1">DATEDIF(C782,Summary!$A$1,"d")</f>
        <v>682</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hidden="1"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10 bulan, 13 hari</v>
      </c>
      <c r="Q783" s="77">
        <f ca="1">DATEDIF(C783,Summary!$A$1,"d")</f>
        <v>682</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hidden="1"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10 bulan, 11 hari</v>
      </c>
      <c r="Q784" s="77">
        <f ca="1">DATEDIF(C784,Summary!$A$1,"d")</f>
        <v>680</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hidden="1"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10 bulan, 11 hari</v>
      </c>
      <c r="Q785" s="77">
        <f ca="1">DATEDIF(C785,Summary!$A$1,"d")</f>
        <v>680</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hidden="1"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10 bulan, 11 hari</v>
      </c>
      <c r="Q786" s="77">
        <f ca="1">DATEDIF(C786,Summary!$A$1,"d")</f>
        <v>680</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hidden="1"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10 bulan, 10 hari</v>
      </c>
      <c r="Q787" s="77">
        <f ca="1">DATEDIF(C787,Summary!$A$1,"d")</f>
        <v>679</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hidden="1"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10 bulan, 10 hari</v>
      </c>
      <c r="Q788" s="77">
        <f ca="1">DATEDIF(C788,Summary!$A$1,"d")</f>
        <v>679</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hidden="1"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10 bulan, 10 hari</v>
      </c>
      <c r="Q789" s="77">
        <f ca="1">DATEDIF(C789,Summary!$A$1,"d")</f>
        <v>679</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hidden="1"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10 bulan, 10 hari</v>
      </c>
      <c r="Q790" s="77">
        <f ca="1">DATEDIF(C790,Summary!$A$1,"d")</f>
        <v>679</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hidden="1"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10 bulan, 10 hari</v>
      </c>
      <c r="Q791" s="77">
        <f ca="1">DATEDIF(C791,Summary!$A$1,"d")</f>
        <v>679</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hidden="1"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10 bulan, 6 hari</v>
      </c>
      <c r="Q792" s="77">
        <f ca="1">DATEDIF(C792,Summary!$A$1,"d")</f>
        <v>675</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hidden="1"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10 bulan, 3 hari</v>
      </c>
      <c r="Q793" s="77">
        <f ca="1">DATEDIF(C793,Summary!$A$1,"d")</f>
        <v>672</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hidden="1"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10 bulan, 3 hari</v>
      </c>
      <c r="Q794" s="77">
        <f ca="1">DATEDIF(C794,Summary!$A$1,"d")</f>
        <v>672</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hidden="1"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10 bulan, 0 hari</v>
      </c>
      <c r="Q795" s="77">
        <f ca="1">DATEDIF(C795,Summary!$A$1,"d")</f>
        <v>669</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hidden="1"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10 bulan, 0 hari</v>
      </c>
      <c r="Q796" s="77">
        <f ca="1">DATEDIF(C796,Summary!$A$1,"d")</f>
        <v>669</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hidden="1"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10 bulan, 0 hari</v>
      </c>
      <c r="Q797" s="77">
        <f ca="1">DATEDIF(C797,Summary!$A$1,"d")</f>
        <v>669</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hidden="1"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10 bulan, 3 hari</v>
      </c>
      <c r="Q798" s="77">
        <f ca="1">DATEDIF(C798,Summary!$A$1,"d")</f>
        <v>672</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hidden="1"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10 bulan, 0 hari</v>
      </c>
      <c r="Q799" s="77">
        <f ca="1">DATEDIF(C799,Summary!$A$1,"d")</f>
        <v>669</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hidden="1"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9 bulan, 28 hari</v>
      </c>
      <c r="Q800" s="77">
        <f ca="1">DATEDIF(C800,Summary!$A$1,"d")</f>
        <v>667</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hidden="1"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9 bulan, 27 hari</v>
      </c>
      <c r="Q801" s="77">
        <f ca="1">DATEDIF(C801,Summary!$A$1,"d")</f>
        <v>666</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hidden="1"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9 bulan, 26 hari</v>
      </c>
      <c r="Q802" s="77">
        <f ca="1">DATEDIF(C802,Summary!$A$1,"d")</f>
        <v>665</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hidden="1"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9 bulan, 26 hari</v>
      </c>
      <c r="Q803" s="77">
        <f ca="1">DATEDIF(C803,Summary!$A$1,"d")</f>
        <v>665</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hidden="1"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9 bulan, 26 hari</v>
      </c>
      <c r="Q804" s="77">
        <f ca="1">DATEDIF(C804,Summary!$A$1,"d")</f>
        <v>665</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hidden="1"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9 bulan, 26 hari</v>
      </c>
      <c r="Q805" s="77">
        <f ca="1">DATEDIF(C805,Summary!$A$1,"d")</f>
        <v>665</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hidden="1"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9 bulan, 23 hari</v>
      </c>
      <c r="Q806" s="77">
        <f ca="1">DATEDIF(C806,Summary!$A$1,"d")</f>
        <v>662</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hidden="1"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9 bulan, 23 hari</v>
      </c>
      <c r="Q807" s="77">
        <f ca="1">DATEDIF(C807,Summary!$A$1,"d")</f>
        <v>662</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hidden="1"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9 bulan, 23 hari</v>
      </c>
      <c r="Q808" s="77">
        <f ca="1">DATEDIF(C808,Summary!$A$1,"d")</f>
        <v>662</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hidden="1"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9 bulan, 23 hari</v>
      </c>
      <c r="Q809" s="77">
        <f ca="1">DATEDIF(C809,Summary!$A$1,"d")</f>
        <v>662</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hidden="1"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9 bulan, 23 hari</v>
      </c>
      <c r="Q810" s="77">
        <f ca="1">DATEDIF(C810,Summary!$A$1,"d")</f>
        <v>662</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hidden="1"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9 bulan, 23 hari</v>
      </c>
      <c r="Q811" s="77">
        <f ca="1">DATEDIF(C811,Summary!$A$1,"d")</f>
        <v>662</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hidden="1"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9 bulan, 23 hari</v>
      </c>
      <c r="Q812" s="77">
        <f ca="1">DATEDIF(C812,Summary!$A$1,"d")</f>
        <v>662</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hidden="1"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9 bulan, 21 hari</v>
      </c>
      <c r="Q813" s="77">
        <f ca="1">DATEDIF(C813,Summary!$A$1,"d")</f>
        <v>660</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hidden="1"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9 bulan, 21 hari</v>
      </c>
      <c r="Q814" s="77">
        <f ca="1">DATEDIF(C814,Summary!$A$1,"d")</f>
        <v>660</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hidden="1"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9 bulan, 21 hari</v>
      </c>
      <c r="Q815" s="77">
        <f ca="1">DATEDIF(C815,Summary!$A$1,"d")</f>
        <v>660</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hidden="1"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9 bulan, 21 hari</v>
      </c>
      <c r="Q816" s="77">
        <f ca="1">DATEDIF(C816,Summary!$A$1,"d")</f>
        <v>660</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hidden="1"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9 bulan, 16 hari</v>
      </c>
      <c r="Q817" s="77">
        <f ca="1">DATEDIF(C817,Summary!$A$1,"d")</f>
        <v>655</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hidden="1"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9 bulan, 16 hari</v>
      </c>
      <c r="Q818" s="77">
        <f ca="1">DATEDIF(C818,Summary!$A$1,"d")</f>
        <v>655</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hidden="1"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9 bulan, 16 hari</v>
      </c>
      <c r="Q819" s="77">
        <f ca="1">DATEDIF(C819,Summary!$A$1,"d")</f>
        <v>655</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hidden="1"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9 bulan, 16 hari</v>
      </c>
      <c r="Q820" s="77">
        <f ca="1">DATEDIF(C820,Summary!$A$1,"d")</f>
        <v>655</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hidden="1"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9 bulan, 16 hari</v>
      </c>
      <c r="Q821" s="77">
        <f ca="1">DATEDIF(C821,Summary!$A$1,"d")</f>
        <v>655</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hidden="1"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9 bulan, 16 hari</v>
      </c>
      <c r="Q822" s="77">
        <f ca="1">DATEDIF(C822,Summary!$A$1,"d")</f>
        <v>655</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hidden="1"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9 bulan, 16 hari</v>
      </c>
      <c r="Q823" s="77">
        <f ca="1">DATEDIF(C823,Summary!$A$1,"d")</f>
        <v>655</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hidden="1"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9 bulan, 16 hari</v>
      </c>
      <c r="Q824" s="77">
        <f ca="1">DATEDIF(C824,Summary!$A$1,"d")</f>
        <v>655</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hidden="1"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9 bulan, 16 hari</v>
      </c>
      <c r="Q825" s="77">
        <f ca="1">DATEDIF(C825,Summary!$A$1,"d")</f>
        <v>655</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hidden="1"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9 bulan, 16 hari</v>
      </c>
      <c r="Q826" s="77">
        <f ca="1">DATEDIF(C826,Summary!$A$1,"d")</f>
        <v>655</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hidden="1"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9 bulan, 16 hari</v>
      </c>
      <c r="Q827" s="77">
        <f ca="1">DATEDIF(C827,Summary!$A$1,"d")</f>
        <v>655</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hidden="1"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9 bulan, 16 hari</v>
      </c>
      <c r="Q828" s="77">
        <f ca="1">DATEDIF(C828,Summary!$A$1,"d")</f>
        <v>655</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hidden="1"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9 bulan, 16 hari</v>
      </c>
      <c r="Q829" s="77">
        <f ca="1">DATEDIF(C829,Summary!$A$1,"d")</f>
        <v>655</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hidden="1"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9 bulan, 16 hari</v>
      </c>
      <c r="Q830" s="77">
        <f ca="1">DATEDIF(C830,Summary!$A$1,"d")</f>
        <v>655</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hidden="1"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9 bulan, 16 hari</v>
      </c>
      <c r="Q831" s="77">
        <f ca="1">DATEDIF(C831,Summary!$A$1,"d")</f>
        <v>655</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hidden="1"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9 bulan, 16 hari</v>
      </c>
      <c r="Q832" s="77">
        <f ca="1">DATEDIF(C832,Summary!$A$1,"d")</f>
        <v>655</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hidden="1"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9 bulan, 16 hari</v>
      </c>
      <c r="Q833" s="77">
        <f ca="1">DATEDIF(C833,Summary!$A$1,"d")</f>
        <v>655</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hidden="1"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9 bulan, 16 hari</v>
      </c>
      <c r="Q834" s="77">
        <f ca="1">DATEDIF(C834,Summary!$A$1,"d")</f>
        <v>655</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hidden="1"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9 bulan, 16 hari</v>
      </c>
      <c r="Q835" s="77">
        <f ca="1">DATEDIF(C835,Summary!$A$1,"d")</f>
        <v>655</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9 bulan, 6 hari</v>
      </c>
      <c r="O2" s="80">
        <f t="shared" ref="O2:O64" ca="1" si="1">TODAY()-C2</f>
        <v>1010</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9 bulan, 5 hari</v>
      </c>
      <c r="O3" s="80">
        <f t="shared" ca="1" si="1"/>
        <v>1009</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9 bulan, 6 hari</v>
      </c>
      <c r="O4" s="80">
        <f t="shared" ca="1" si="1"/>
        <v>1010</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9 bulan, 5 hari</v>
      </c>
      <c r="O5" s="80">
        <f t="shared" ca="1" si="1"/>
        <v>1009</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9 bulan, 6 hari</v>
      </c>
      <c r="O6" s="80">
        <f t="shared" ca="1" si="1"/>
        <v>1010</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9 bulan, 5 hari</v>
      </c>
      <c r="O7" s="80">
        <f t="shared" ca="1" si="1"/>
        <v>1009</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9 bulan, 6 hari</v>
      </c>
      <c r="O8" s="80">
        <f t="shared" ca="1" si="1"/>
        <v>1010</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9 bulan, 5 hari</v>
      </c>
      <c r="O9" s="80">
        <f t="shared" ca="1" si="1"/>
        <v>1009</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9 bulan, 5 hari</v>
      </c>
      <c r="O10" s="80">
        <f t="shared" ca="1" si="1"/>
        <v>1009</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9 bulan, 4 hari</v>
      </c>
      <c r="O11" s="80">
        <f t="shared" ca="1" si="1"/>
        <v>1008</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9 bulan, 4 hari</v>
      </c>
      <c r="O12" s="80">
        <f t="shared" ca="1" si="1"/>
        <v>1008</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9 bulan, 4 hari</v>
      </c>
      <c r="O13" s="80">
        <f t="shared" ca="1" si="1"/>
        <v>1008</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9 bulan, 4 hari</v>
      </c>
      <c r="O14" s="80">
        <f t="shared" ca="1" si="1"/>
        <v>1008</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9 bulan, 1 hari</v>
      </c>
      <c r="O15" s="80">
        <f t="shared" ca="1" si="1"/>
        <v>1005</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9 bulan, 1 hari</v>
      </c>
      <c r="O16" s="80">
        <f t="shared" ca="1" si="1"/>
        <v>1005</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9 bulan, 1 hari</v>
      </c>
      <c r="O17" s="80">
        <f t="shared" ca="1" si="1"/>
        <v>1005</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9 bulan, 1 hari</v>
      </c>
      <c r="O18" s="80">
        <f t="shared" ca="1" si="1"/>
        <v>1005</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9 bulan, 1 hari</v>
      </c>
      <c r="O19" s="80">
        <f t="shared" ca="1" si="1"/>
        <v>1005</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9 bulan, 1 hari</v>
      </c>
      <c r="O20" s="80">
        <f t="shared" ca="1" si="1"/>
        <v>1005</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9 bulan, 0 hari</v>
      </c>
      <c r="O21" s="80">
        <f t="shared" ca="1" si="1"/>
        <v>1004</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9 bulan, 0 hari</v>
      </c>
      <c r="O22" s="80">
        <f t="shared" ca="1" si="1"/>
        <v>1004</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8 bulan, 29 hari</v>
      </c>
      <c r="O23" s="80">
        <f t="shared" ca="1" si="1"/>
        <v>1003</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8 bulan, 29 hari</v>
      </c>
      <c r="O24" s="80">
        <f t="shared" ca="1" si="1"/>
        <v>1003</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9 bulan, 0 hari</v>
      </c>
      <c r="O25" s="80">
        <f t="shared" ca="1" si="1"/>
        <v>1004</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8 bulan, 29 hari</v>
      </c>
      <c r="O26" s="80">
        <f t="shared" ca="1" si="1"/>
        <v>1003</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8 bulan, 28 hari</v>
      </c>
      <c r="O27" s="80">
        <f t="shared" ca="1" si="1"/>
        <v>1002</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8 bulan, 28 hari</v>
      </c>
      <c r="O28" s="80">
        <f t="shared" ca="1" si="1"/>
        <v>1002</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8 bulan, 27 hari</v>
      </c>
      <c r="O29" s="80">
        <f t="shared" ca="1" si="1"/>
        <v>1001</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8 bulan, 27 hari</v>
      </c>
      <c r="O30" s="80">
        <f t="shared" ca="1" si="1"/>
        <v>1001</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8 bulan, 24 hari</v>
      </c>
      <c r="O31" s="80">
        <f t="shared" ca="1" si="1"/>
        <v>998</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8 bulan, 24 hari</v>
      </c>
      <c r="O32" s="80">
        <f t="shared" ca="1" si="1"/>
        <v>998</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8 bulan, 24 hari</v>
      </c>
      <c r="O33" s="80">
        <f t="shared" ca="1" si="1"/>
        <v>998</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8 bulan, 23 hari</v>
      </c>
      <c r="O34" s="80">
        <f t="shared" ca="1" si="1"/>
        <v>997</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8 bulan, 24 hari</v>
      </c>
      <c r="O35" s="80">
        <f t="shared" ca="1" si="1"/>
        <v>998</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8 bulan, 23 hari</v>
      </c>
      <c r="O36" s="80">
        <f t="shared" ca="1" si="1"/>
        <v>997</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8 bulan, 22 hari</v>
      </c>
      <c r="O37" s="80">
        <f t="shared" ca="1" si="1"/>
        <v>996</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8 bulan, 21 hari</v>
      </c>
      <c r="O38" s="80">
        <f t="shared" ca="1" si="1"/>
        <v>995</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8 bulan, 21 hari</v>
      </c>
      <c r="O39" s="80">
        <f t="shared" ca="1" si="1"/>
        <v>995</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8 bulan, 21 hari</v>
      </c>
      <c r="O40" s="80">
        <f t="shared" ca="1" si="1"/>
        <v>995</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8 bulan, 21 hari</v>
      </c>
      <c r="O41" s="80">
        <f t="shared" ca="1" si="1"/>
        <v>995</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8 bulan, 20 hari</v>
      </c>
      <c r="O42" s="80">
        <f t="shared" ca="1" si="1"/>
        <v>994</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8 bulan, 16 hari</v>
      </c>
      <c r="O43" s="80">
        <f t="shared" ca="1" si="1"/>
        <v>990</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8 bulan, 20 hari</v>
      </c>
      <c r="O44" s="80">
        <f t="shared" ca="1" si="1"/>
        <v>994</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8 bulan, 17 hari</v>
      </c>
      <c r="O45" s="80">
        <f t="shared" ca="1" si="1"/>
        <v>991</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8 bulan, 17 hari</v>
      </c>
      <c r="O46" s="80">
        <f t="shared" ca="1" si="1"/>
        <v>991</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8 bulan, 17 hari</v>
      </c>
      <c r="O47" s="80">
        <f t="shared" ca="1" si="1"/>
        <v>991</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8 bulan, 17 hari</v>
      </c>
      <c r="O48" s="80">
        <f t="shared" ca="1" si="1"/>
        <v>991</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8 bulan, 17 hari</v>
      </c>
      <c r="O49" s="80">
        <f t="shared" ca="1" si="1"/>
        <v>991</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8 bulan, 20 hari</v>
      </c>
      <c r="O50" s="80">
        <f t="shared" ca="1" si="1"/>
        <v>994</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8 bulan, 16 hari</v>
      </c>
      <c r="O51" s="80">
        <f t="shared" ca="1" si="1"/>
        <v>990</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8 bulan, 16 hari</v>
      </c>
      <c r="O52" s="80">
        <f t="shared" ca="1" si="1"/>
        <v>990</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8 bulan, 15 hari</v>
      </c>
      <c r="O53" s="80">
        <f t="shared" ca="1" si="1"/>
        <v>989</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8 bulan, 14 hari</v>
      </c>
      <c r="O54" s="80">
        <f t="shared" ca="1" si="1"/>
        <v>988</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8 bulan, 14 hari</v>
      </c>
      <c r="O55" s="80">
        <f t="shared" ca="1" si="1"/>
        <v>988</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8 bulan, 13 hari</v>
      </c>
      <c r="O56" s="80">
        <f t="shared" ca="1" si="1"/>
        <v>987</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8 bulan, 10 hari</v>
      </c>
      <c r="O57" s="80">
        <f t="shared" ca="1" si="1"/>
        <v>984</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8 bulan, 10 hari</v>
      </c>
      <c r="O58" s="80">
        <f t="shared" ca="1" si="1"/>
        <v>984</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8 bulan, 10 hari</v>
      </c>
      <c r="O59" s="80">
        <f t="shared" ca="1" si="1"/>
        <v>984</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8 bulan, 9 hari</v>
      </c>
      <c r="O60" s="80">
        <f t="shared" ca="1" si="1"/>
        <v>983</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8 bulan, 8 hari</v>
      </c>
      <c r="O61" s="80">
        <f t="shared" ca="1" si="1"/>
        <v>982</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8 bulan, 8 hari</v>
      </c>
      <c r="O62" s="80">
        <f t="shared" ca="1" si="1"/>
        <v>982</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8 bulan, 8 hari</v>
      </c>
      <c r="O63" s="80">
        <f t="shared" ca="1" si="1"/>
        <v>982</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8 bulan, 8 hari</v>
      </c>
      <c r="O64" s="80">
        <f t="shared" ca="1" si="1"/>
        <v>982</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8 bulan, 10 hari</v>
      </c>
      <c r="O65" s="80">
        <f t="shared" ref="O65:O130" ca="1" si="2">TODAY()-C65</f>
        <v>984</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8 bulan, 7 hari</v>
      </c>
      <c r="O66" s="80">
        <f t="shared" ca="1" si="2"/>
        <v>980</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8 bulan, 8 hari</v>
      </c>
      <c r="O67" s="80">
        <f t="shared" ca="1" si="2"/>
        <v>981</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8 bulan, 7 hari</v>
      </c>
      <c r="O68" s="80">
        <f t="shared" ca="1" si="2"/>
        <v>980</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8 bulan, 7 hari</v>
      </c>
      <c r="O69" s="80">
        <f t="shared" ca="1" si="2"/>
        <v>980</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8 bulan, 8 hari</v>
      </c>
      <c r="O70" s="80">
        <f ca="1">TODAY()-C70</f>
        <v>981</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8 bulan, 8 hari</v>
      </c>
      <c r="O71" s="80">
        <f t="shared" ca="1" si="2"/>
        <v>981</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8 bulan, 4 hari</v>
      </c>
      <c r="O72" s="80">
        <f t="shared" ca="1" si="2"/>
        <v>977</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8 bulan, 4 hari</v>
      </c>
      <c r="O73" s="80">
        <f t="shared" ca="1" si="2"/>
        <v>977</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8 bulan, 4 hari</v>
      </c>
      <c r="O74" s="80">
        <f t="shared" ca="1" si="2"/>
        <v>977</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8 bulan, 4 hari</v>
      </c>
      <c r="O75" s="80">
        <f t="shared" ca="1" si="2"/>
        <v>977</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8 bulan, 3 hari</v>
      </c>
      <c r="O76" s="80">
        <f t="shared" ca="1" si="2"/>
        <v>976</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8 bulan, 3 hari</v>
      </c>
      <c r="O77" s="80">
        <f t="shared" ca="1" si="2"/>
        <v>976</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8 bulan, 4 hari</v>
      </c>
      <c r="O78" s="80">
        <f t="shared" ca="1" si="2"/>
        <v>977</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8 bulan, 3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8 bulan, 3 hari</v>
      </c>
      <c r="O80" s="80">
        <f t="shared" ca="1" si="2"/>
        <v>976</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8 bulan, 3 hari</v>
      </c>
      <c r="O81" s="80">
        <f t="shared" ca="1" si="2"/>
        <v>976</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8 bulan, 3 hari</v>
      </c>
      <c r="O82" s="80">
        <f t="shared" ca="1" si="2"/>
        <v>976</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8 bulan, 3 hari</v>
      </c>
      <c r="O83" s="80">
        <f t="shared" ca="1" si="2"/>
        <v>976</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8 bulan, 2 hari</v>
      </c>
      <c r="O84" s="80">
        <f t="shared" ca="1" si="2"/>
        <v>975</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8 bulan, 2 hari</v>
      </c>
      <c r="O85" s="80">
        <f t="shared" ca="1" si="2"/>
        <v>975</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8 bulan, 2 hari</v>
      </c>
      <c r="O86" s="80">
        <f t="shared" ca="1" si="2"/>
        <v>975</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7 bulan, 26 hari</v>
      </c>
      <c r="O87" s="80">
        <f t="shared" ca="1" si="2"/>
        <v>969</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7 bulan, 27 hari</v>
      </c>
      <c r="O88" s="80">
        <f t="shared" ca="1" si="2"/>
        <v>970</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7 bulan, 27 hari</v>
      </c>
      <c r="O89" s="80">
        <f t="shared" ca="1" si="2"/>
        <v>970</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7 bulan, 26 hari</v>
      </c>
      <c r="O90" s="80">
        <f t="shared" ca="1" si="2"/>
        <v>969</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7 bulan, 23 hari</v>
      </c>
      <c r="O91" s="80">
        <f t="shared" ca="1" si="2"/>
        <v>966</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7 bulan, 24 hari</v>
      </c>
      <c r="O92" s="80">
        <f t="shared" ca="1" si="2"/>
        <v>967</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7 bulan, 24 hari</v>
      </c>
      <c r="O93" s="80">
        <f t="shared" ca="1" si="2"/>
        <v>967</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7 bulan, 23 hari</v>
      </c>
      <c r="O94" s="80">
        <f t="shared" ca="1" si="2"/>
        <v>966</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7 bulan, 23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7 bulan, 23 hari</v>
      </c>
      <c r="O96" s="80">
        <f t="shared" ca="1" si="2"/>
        <v>966</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7 bulan, 23 hari</v>
      </c>
      <c r="O97" s="80">
        <f t="shared" ca="1" si="2"/>
        <v>966</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7 bulan, 23 hari</v>
      </c>
      <c r="O98" s="80">
        <f t="shared" ca="1" si="2"/>
        <v>966</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7 bulan, 23 hari</v>
      </c>
      <c r="O99" s="80">
        <f t="shared" ca="1" si="2"/>
        <v>966</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7 bulan, 23 hari</v>
      </c>
      <c r="O100" s="80">
        <f t="shared" ca="1" si="2"/>
        <v>966</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7 bulan, 20 hari</v>
      </c>
      <c r="O101" s="80">
        <f t="shared" ca="1" si="2"/>
        <v>963</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7 bulan, 20 hari</v>
      </c>
      <c r="O102" s="80">
        <f t="shared" ca="1" si="2"/>
        <v>963</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7 bulan, 20 hari</v>
      </c>
      <c r="O103" s="80">
        <f t="shared" ca="1" si="2"/>
        <v>963</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7 bulan, 18 hari</v>
      </c>
      <c r="O104" s="80">
        <f t="shared" ca="1" si="2"/>
        <v>961</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7 bulan, 19 hari</v>
      </c>
      <c r="O105" s="80">
        <f t="shared" ca="1" si="2"/>
        <v>962</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7 bulan, 19 hari</v>
      </c>
      <c r="O106" s="80">
        <f t="shared" ca="1" si="2"/>
        <v>962</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7 bulan, 19 hari</v>
      </c>
      <c r="O107" s="80">
        <f t="shared" ca="1" si="2"/>
        <v>962</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7 bulan, 18 hari</v>
      </c>
      <c r="O108" s="80">
        <f t="shared" ca="1" si="2"/>
        <v>961</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7 bulan, 13 hari</v>
      </c>
      <c r="O109" s="80">
        <f t="shared" ca="1" si="2"/>
        <v>956</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7 bulan, 17 hari</v>
      </c>
      <c r="O110" s="80">
        <f t="shared" ca="1" si="2"/>
        <v>960</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7 bulan, 18 hari</v>
      </c>
      <c r="O111" s="80">
        <f t="shared" ca="1" si="2"/>
        <v>961</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7 bulan, 16 hari</v>
      </c>
      <c r="O112" s="80">
        <f t="shared" ca="1" si="2"/>
        <v>959</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7 bulan, 13 hari</v>
      </c>
      <c r="O113" s="80">
        <f t="shared" ca="1" si="2"/>
        <v>956</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7 bulan, 13 hari</v>
      </c>
      <c r="O114" s="80">
        <f t="shared" ca="1" si="2"/>
        <v>956</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7 bulan, 13 hari</v>
      </c>
      <c r="O115" s="80">
        <f t="shared" ca="1" si="2"/>
        <v>956</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7 bulan, 13 hari</v>
      </c>
      <c r="O116" s="80">
        <f t="shared" ca="1" si="2"/>
        <v>956</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7 bulan, 12 hari</v>
      </c>
      <c r="O117" s="80">
        <f t="shared" ca="1" si="2"/>
        <v>955</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7 bulan, 12 hari</v>
      </c>
      <c r="O118" s="80">
        <f t="shared" ca="1" si="2"/>
        <v>955</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7 bulan, 12 hari</v>
      </c>
      <c r="O119" s="80">
        <f t="shared" ca="1" si="2"/>
        <v>955</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7 bulan, 11 hari</v>
      </c>
      <c r="O120" s="80">
        <f t="shared" ca="1" si="2"/>
        <v>954</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7 bulan, 11 hari</v>
      </c>
      <c r="O121" s="80">
        <f t="shared" ca="1" si="2"/>
        <v>954</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7 bulan, 11 hari</v>
      </c>
      <c r="O122" s="80">
        <f t="shared" ca="1" si="2"/>
        <v>954</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7 bulan, 11 hari</v>
      </c>
      <c r="O123" s="80">
        <f t="shared" ca="1" si="2"/>
        <v>954</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7 bulan, 10 hari</v>
      </c>
      <c r="O124" s="80">
        <f t="shared" ca="1" si="2"/>
        <v>953</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7 bulan, 10 hari</v>
      </c>
      <c r="O125" s="80">
        <f t="shared" ca="1" si="2"/>
        <v>953</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7 bulan, 8 hari</v>
      </c>
      <c r="O126" s="80">
        <f t="shared" ca="1" si="2"/>
        <v>952</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7 bulan, 8 hari</v>
      </c>
      <c r="O127" s="80">
        <f t="shared" ca="1" si="2"/>
        <v>952</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7 bulan, 8 hari</v>
      </c>
      <c r="O128" s="80">
        <f t="shared" ca="1" si="2"/>
        <v>952</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7 bulan, 8 hari</v>
      </c>
      <c r="O129" s="80">
        <f t="shared" ca="1" si="2"/>
        <v>952</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7 bulan, 8 hari</v>
      </c>
      <c r="O130" s="80">
        <f t="shared" ca="1" si="2"/>
        <v>952</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7 bulan, 5 hari</v>
      </c>
      <c r="O131" s="80">
        <f t="shared" ref="O131:O197" ca="1" si="5">TODAY()-C131</f>
        <v>949</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7 bulan, 5 hari</v>
      </c>
      <c r="O132" s="80">
        <f t="shared" ca="1" si="5"/>
        <v>949</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7 bulan, 8 hari</v>
      </c>
      <c r="O133" s="80">
        <f t="shared" ca="1" si="5"/>
        <v>952</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7 bulan, 4 hari</v>
      </c>
      <c r="O134" s="80">
        <f t="shared" ca="1" si="5"/>
        <v>948</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7 bulan, 4 hari</v>
      </c>
      <c r="O135" s="80">
        <f t="shared" ca="1" si="5"/>
        <v>948</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7 bulan, 4 hari</v>
      </c>
      <c r="O136" s="80">
        <f t="shared" ca="1" si="5"/>
        <v>948</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7 bulan, 4 hari</v>
      </c>
      <c r="O137" s="80">
        <f t="shared" ca="1" si="5"/>
        <v>948</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7 bulan, 4 hari</v>
      </c>
      <c r="O138" s="80">
        <f t="shared" ca="1" si="5"/>
        <v>948</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7 bulan, 4 hari</v>
      </c>
      <c r="O139" s="80">
        <f t="shared" ca="1" si="5"/>
        <v>948</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7 bulan, 5 hari</v>
      </c>
      <c r="O140" s="80">
        <f t="shared" ca="1" si="5"/>
        <v>949</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7 bulan, 5 hari</v>
      </c>
      <c r="O141" s="80">
        <f t="shared" ca="1" si="5"/>
        <v>949</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7 bulan, 4 hari</v>
      </c>
      <c r="O142" s="80">
        <f t="shared" ca="1" si="5"/>
        <v>948</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7 bulan, 4 hari</v>
      </c>
      <c r="O143" s="80">
        <f t="shared" ca="1" si="5"/>
        <v>948</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7 bulan, 4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7 bulan, 3 hari</v>
      </c>
      <c r="O145" s="80">
        <f t="shared" ca="1" si="5"/>
        <v>947</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7 bulan, 3 hari</v>
      </c>
      <c r="O146" s="80">
        <f t="shared" ca="1" si="5"/>
        <v>947</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7 bulan, 3 hari</v>
      </c>
      <c r="O147" s="80">
        <f t="shared" ca="1" si="5"/>
        <v>947</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7 bulan, 3 hari</v>
      </c>
      <c r="O148" s="80">
        <f t="shared" ca="1" si="5"/>
        <v>947</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7 bulan, 2 hari</v>
      </c>
      <c r="O149" s="80">
        <f t="shared" ca="1" si="5"/>
        <v>946</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6 bulan, 26 hari</v>
      </c>
      <c r="O150" s="80">
        <f t="shared" ca="1" si="5"/>
        <v>940</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7 bulan, 1 hari</v>
      </c>
      <c r="O151" s="80">
        <f t="shared" ca="1" si="5"/>
        <v>945</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7 bulan, 1 hari</v>
      </c>
      <c r="O152" s="80">
        <f t="shared" ca="1" si="5"/>
        <v>945</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6 bulan, 27 hari</v>
      </c>
      <c r="O153" s="80">
        <f t="shared" ca="1" si="5"/>
        <v>941</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6 bulan, 27 hari</v>
      </c>
      <c r="O154" s="80">
        <f t="shared" ca="1" si="5"/>
        <v>941</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6 bulan, 26 hari</v>
      </c>
      <c r="O155" s="80">
        <f t="shared" ca="1" si="5"/>
        <v>940</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6 bulan, 26 hari</v>
      </c>
      <c r="O156" s="80">
        <f t="shared" ca="1" si="5"/>
        <v>940</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6 bulan, 26 hari</v>
      </c>
      <c r="O157" s="80">
        <f t="shared" ca="1" si="5"/>
        <v>940</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6 bulan, 26 hari</v>
      </c>
      <c r="O158" s="80">
        <f t="shared" ca="1" si="5"/>
        <v>940</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6 bulan, 26 hari</v>
      </c>
      <c r="O159" s="80">
        <f t="shared" ca="1" si="5"/>
        <v>940</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6 bulan, 26 hari</v>
      </c>
      <c r="O160" s="80">
        <f t="shared" ca="1" si="5"/>
        <v>940</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6 bulan, 26 hari</v>
      </c>
      <c r="O161" s="80">
        <f t="shared" ca="1" si="5"/>
        <v>940</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6 bulan, 26 hari</v>
      </c>
      <c r="O162" s="80">
        <f t="shared" ca="1" si="5"/>
        <v>940</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6 bulan, 25 hari</v>
      </c>
      <c r="O163" s="80">
        <f t="shared" ca="1" si="5"/>
        <v>939</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6 bulan, 26 hari</v>
      </c>
      <c r="O164" s="80">
        <f t="shared" ca="1" si="5"/>
        <v>940</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6 bulan, 24 hari</v>
      </c>
      <c r="O165" s="80">
        <f t="shared" ca="1" si="5"/>
        <v>938</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6 bulan, 24 hari</v>
      </c>
      <c r="O166" s="80">
        <f t="shared" ca="1" si="5"/>
        <v>938</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6 bulan, 21 hari</v>
      </c>
      <c r="O167" s="80">
        <f t="shared" ca="1" si="5"/>
        <v>935</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6 bulan, 21 hari</v>
      </c>
      <c r="O168" s="80">
        <f t="shared" ca="1" si="5"/>
        <v>935</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6 bulan, 21 hari</v>
      </c>
      <c r="O169" s="80">
        <f t="shared" ca="1" si="5"/>
        <v>935</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6 bulan, 21 hari</v>
      </c>
      <c r="O170" s="80">
        <f t="shared" ca="1" si="5"/>
        <v>935</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6 bulan, 21 hari</v>
      </c>
      <c r="O171" s="80">
        <f t="shared" ca="1" si="5"/>
        <v>935</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6 bulan, 21 hari</v>
      </c>
      <c r="O172" s="80">
        <f t="shared" ca="1" si="5"/>
        <v>935</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6 bulan, 21 hari</v>
      </c>
      <c r="O173" s="80">
        <f t="shared" ca="1" si="5"/>
        <v>935</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6 bulan, 20 hari</v>
      </c>
      <c r="O174" s="80">
        <f t="shared" ca="1" si="5"/>
        <v>934</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6 bulan, 20 hari</v>
      </c>
      <c r="O175" s="80">
        <f t="shared" ca="1" si="5"/>
        <v>934</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6 bulan, 20 hari</v>
      </c>
      <c r="O176" s="80">
        <f t="shared" ca="1" si="5"/>
        <v>934</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6 bulan, 18 hari</v>
      </c>
      <c r="O177" s="80">
        <f t="shared" ca="1" si="5"/>
        <v>932</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6 bulan, 17 hari</v>
      </c>
      <c r="O178" s="80">
        <f t="shared" ca="1" si="5"/>
        <v>931</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6 bulan, 18 hari</v>
      </c>
      <c r="O179" s="80">
        <f t="shared" ca="1" si="5"/>
        <v>932</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6 bulan, 18 hari</v>
      </c>
      <c r="O180" s="80">
        <f t="shared" ca="1" si="5"/>
        <v>932</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6 bulan, 18 hari</v>
      </c>
      <c r="O181" s="80">
        <f t="shared" ca="1" si="5"/>
        <v>932</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6 bulan, 17 hari</v>
      </c>
      <c r="O182" s="80">
        <f t="shared" ca="1" si="5"/>
        <v>931</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6 bulan, 14 hari</v>
      </c>
      <c r="O183" s="80">
        <f t="shared" ca="1" si="5"/>
        <v>928</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6 bulan, 14 hari</v>
      </c>
      <c r="O184" s="80">
        <f t="shared" ca="1" si="5"/>
        <v>928</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6 bulan, 13 hari</v>
      </c>
      <c r="O185" s="80">
        <f t="shared" ca="1" si="5"/>
        <v>927</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6 bulan, 13 hari</v>
      </c>
      <c r="O186" s="80">
        <f t="shared" ca="1" si="5"/>
        <v>927</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6 bulan, 13 hari</v>
      </c>
      <c r="O187" s="80">
        <f t="shared" ca="1" si="5"/>
        <v>927</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6 bulan, 13 hari</v>
      </c>
      <c r="O188" s="80">
        <f t="shared" ca="1" si="5"/>
        <v>927</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6 bulan, 13 hari</v>
      </c>
      <c r="O189" s="80">
        <f t="shared" ca="1" si="5"/>
        <v>927</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6 bulan, 12 hari</v>
      </c>
      <c r="O190" s="80">
        <f t="shared" ca="1" si="5"/>
        <v>926</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6 bulan, 11 hari</v>
      </c>
      <c r="O191" s="80">
        <f t="shared" ca="1" si="5"/>
        <v>925</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6 bulan, 11 hari</v>
      </c>
      <c r="O192" s="80">
        <f t="shared" ca="1" si="5"/>
        <v>925</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6 bulan, 11 hari</v>
      </c>
      <c r="O193" s="80">
        <f t="shared" ca="1" si="5"/>
        <v>925</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6 bulan, 11 hari</v>
      </c>
      <c r="O194" s="80">
        <f t="shared" ca="1" si="5"/>
        <v>925</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6 bulan, 11 hari</v>
      </c>
      <c r="O195" s="80">
        <f t="shared" ca="1" si="5"/>
        <v>925</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6 bulan, 8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6 bulan, 8 hari</v>
      </c>
      <c r="O197" s="80">
        <f t="shared" ca="1" si="5"/>
        <v>921</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6 bulan, 8 hari</v>
      </c>
      <c r="O198" s="80">
        <f t="shared" ref="O198:O261" ca="1" si="7">TODAY()-C198</f>
        <v>921</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6 bulan, 8 hari</v>
      </c>
      <c r="O199" s="80">
        <f t="shared" ca="1" si="7"/>
        <v>921</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6 bulan, 8 hari</v>
      </c>
      <c r="O200" s="80">
        <f t="shared" ca="1" si="7"/>
        <v>921</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6 bulan, 8 hari</v>
      </c>
      <c r="O201" s="80">
        <f t="shared" ca="1" si="7"/>
        <v>921</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6 bulan, 8 hari</v>
      </c>
      <c r="O202" s="80">
        <f t="shared" ca="1" si="7"/>
        <v>921</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6 bulan, 7 hari</v>
      </c>
      <c r="O203" s="80">
        <f t="shared" ca="1" si="7"/>
        <v>920</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6 bulan, 6 hari</v>
      </c>
      <c r="O204" s="80">
        <f t="shared" ca="1" si="7"/>
        <v>919</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6 bulan, 6 hari</v>
      </c>
      <c r="O205" s="80">
        <f t="shared" ca="1" si="7"/>
        <v>919</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6 bulan, 6 hari</v>
      </c>
      <c r="O206" s="80">
        <f t="shared" ca="1" si="7"/>
        <v>919</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6 bulan, 6 hari</v>
      </c>
      <c r="O207" s="80">
        <f t="shared" ca="1" si="7"/>
        <v>919</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6 bulan, 6 hari</v>
      </c>
      <c r="O208" s="80">
        <f t="shared" ca="1" si="7"/>
        <v>919</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6 bulan, 5 hari</v>
      </c>
      <c r="O209" s="80">
        <f t="shared" ca="1" si="7"/>
        <v>918</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6 bulan, 6 hari</v>
      </c>
      <c r="O210" s="80">
        <f t="shared" ca="1" si="7"/>
        <v>919</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6 bulan, 5 hari</v>
      </c>
      <c r="O211" s="80">
        <f t="shared" ca="1" si="7"/>
        <v>918</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6 bulan, 5 hari</v>
      </c>
      <c r="O212" s="80">
        <f t="shared" ca="1" si="7"/>
        <v>918</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6 bulan, 5 hari</v>
      </c>
      <c r="O213" s="80">
        <f t="shared" ca="1" si="7"/>
        <v>918</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6 bulan, 5 hari</v>
      </c>
      <c r="O214" s="80">
        <f t="shared" ca="1" si="7"/>
        <v>918</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6 bulan, 5 hari</v>
      </c>
      <c r="O215" s="80">
        <f t="shared" ca="1" si="7"/>
        <v>918</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6 bulan, 4 hari</v>
      </c>
      <c r="O216" s="80">
        <f t="shared" ca="1" si="7"/>
        <v>917</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6 bulan, 4 hari</v>
      </c>
      <c r="O217" s="80">
        <f t="shared" ca="1" si="7"/>
        <v>917</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6 bulan, 4 hari</v>
      </c>
      <c r="O218" s="80">
        <f t="shared" ca="1" si="7"/>
        <v>917</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6 bulan, 4 hari</v>
      </c>
      <c r="O219" s="80">
        <f t="shared" ca="1" si="7"/>
        <v>917</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6 bulan, 4 hari</v>
      </c>
      <c r="O220" s="80">
        <f t="shared" ca="1" si="7"/>
        <v>917</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6 bulan, 4 hari</v>
      </c>
      <c r="O221" s="80">
        <f t="shared" ca="1" si="7"/>
        <v>917</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6 bulan, 4 hari</v>
      </c>
      <c r="O222" s="80">
        <f t="shared" ca="1" si="7"/>
        <v>917</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6 bulan, 4 hari</v>
      </c>
      <c r="O223" s="80">
        <f t="shared" ca="1" si="7"/>
        <v>917</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6 bulan, 4 hari</v>
      </c>
      <c r="O224" s="80">
        <f t="shared" ca="1" si="7"/>
        <v>917</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6 bulan, 4 hari</v>
      </c>
      <c r="O225" s="80">
        <f t="shared" ca="1" si="7"/>
        <v>917</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6 bulan, 1 hari</v>
      </c>
      <c r="O226" s="80">
        <f t="shared" ca="1" si="7"/>
        <v>914</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6 bulan, 1 hari</v>
      </c>
      <c r="O227" s="80">
        <f t="shared" ca="1" si="7"/>
        <v>914</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5 bulan, 21 hari</v>
      </c>
      <c r="O228" s="80">
        <f t="shared" ca="1" si="7"/>
        <v>904</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5 bulan, 23 hari</v>
      </c>
      <c r="O229" s="80">
        <f t="shared" ca="1" si="7"/>
        <v>906</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5 bulan, 22 hari</v>
      </c>
      <c r="O230" s="80">
        <f t="shared" ca="1" si="7"/>
        <v>905</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5 bulan, 22 hari</v>
      </c>
      <c r="O231" s="80">
        <f t="shared" ca="1" si="7"/>
        <v>905</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5 bulan, 22 hari</v>
      </c>
      <c r="O232" s="80">
        <f t="shared" ca="1" si="7"/>
        <v>905</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5 bulan, 22 hari</v>
      </c>
      <c r="O233" s="80">
        <f t="shared" ca="1" si="7"/>
        <v>905</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5 bulan, 20 hari</v>
      </c>
      <c r="O234" s="80">
        <f t="shared" ca="1" si="7"/>
        <v>903</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5 bulan, 21 hari</v>
      </c>
      <c r="O235" s="80">
        <f t="shared" ca="1" si="7"/>
        <v>904</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5 bulan, 20 hari</v>
      </c>
      <c r="O236" s="80">
        <f t="shared" ca="1" si="7"/>
        <v>903</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5 bulan, 17 hari</v>
      </c>
      <c r="O237" s="80">
        <f t="shared" ca="1" si="7"/>
        <v>900</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5 bulan, 20 hari</v>
      </c>
      <c r="O238" s="80">
        <f t="shared" ca="1" si="7"/>
        <v>903</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5 bulan, 21 hari</v>
      </c>
      <c r="O239" s="80">
        <f t="shared" ca="1" si="7"/>
        <v>904</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5 bulan, 15 hari</v>
      </c>
      <c r="O240" s="80">
        <f t="shared" ca="1" si="7"/>
        <v>898</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5 bulan, 16 hari</v>
      </c>
      <c r="O241" s="80">
        <f t="shared" ca="1" si="7"/>
        <v>899</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5 bulan, 16 hari</v>
      </c>
      <c r="O242" s="80">
        <f t="shared" ca="1" si="7"/>
        <v>899</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5 bulan, 15 hari</v>
      </c>
      <c r="O243" s="80">
        <f t="shared" ca="1" si="7"/>
        <v>898</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5 bulan, 14 hari</v>
      </c>
      <c r="O244" s="80">
        <f t="shared" ca="1" si="7"/>
        <v>897</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5 bulan, 14 hari</v>
      </c>
      <c r="O245" s="80">
        <f t="shared" ca="1" si="7"/>
        <v>897</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5 bulan, 14 hari</v>
      </c>
      <c r="O246" s="80">
        <f t="shared" ca="1" si="7"/>
        <v>897</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5 bulan, 14 hari</v>
      </c>
      <c r="O247" s="80">
        <f t="shared" ca="1" si="7"/>
        <v>897</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5 bulan, 14 hari</v>
      </c>
      <c r="O248" s="80">
        <f t="shared" ca="1" si="7"/>
        <v>897</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5 bulan, 14 hari</v>
      </c>
      <c r="O249" s="80">
        <f t="shared" ca="1" si="7"/>
        <v>897</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5 bulan, 14 hari</v>
      </c>
      <c r="O250" s="80">
        <f t="shared" ca="1" si="7"/>
        <v>897</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5 bulan, 14 hari</v>
      </c>
      <c r="O251" s="80">
        <f t="shared" ca="1" si="7"/>
        <v>897</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5 bulan, 13 hari</v>
      </c>
      <c r="O252" s="80">
        <f t="shared" ca="1" si="7"/>
        <v>896</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5 bulan, 10 hari</v>
      </c>
      <c r="O253" s="80">
        <f t="shared" ca="1" si="7"/>
        <v>893</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5 bulan, 10 hari</v>
      </c>
      <c r="O254" s="80">
        <f t="shared" ca="1" si="7"/>
        <v>893</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5 bulan, 10 hari</v>
      </c>
      <c r="O255" s="80">
        <f t="shared" ca="1" si="7"/>
        <v>893</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5 bulan, 10 hari</v>
      </c>
      <c r="O256" s="80">
        <f t="shared" ca="1" si="7"/>
        <v>893</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5 bulan, 10 hari</v>
      </c>
      <c r="O257" s="80">
        <f t="shared" ca="1" si="7"/>
        <v>893</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5 bulan, 9 hari</v>
      </c>
      <c r="O258" s="80">
        <f t="shared" ca="1" si="7"/>
        <v>892</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5 bulan, 9 hari</v>
      </c>
      <c r="O259" s="80">
        <f t="shared" ca="1" si="7"/>
        <v>892</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5 bulan, 9 hari</v>
      </c>
      <c r="O260" s="80">
        <f t="shared" ca="1" si="7"/>
        <v>892</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5 bulan, 9 hari</v>
      </c>
      <c r="O261" s="80">
        <f t="shared" ca="1" si="7"/>
        <v>892</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5 bulan, 9 hari</v>
      </c>
      <c r="O262" s="80">
        <f t="shared" ref="O262:O325" ca="1" si="9">TODAY()-C262</f>
        <v>892</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5 bulan, 9 hari</v>
      </c>
      <c r="O263" s="80">
        <f t="shared" ca="1" si="9"/>
        <v>892</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5 bulan, 9 hari</v>
      </c>
      <c r="O264" s="80">
        <f t="shared" ca="1" si="9"/>
        <v>892</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5 bulan, 9 hari</v>
      </c>
      <c r="O265" s="80">
        <f t="shared" ca="1" si="9"/>
        <v>892</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5 bulan, 9 hari</v>
      </c>
      <c r="O266" s="80">
        <f t="shared" ca="1" si="9"/>
        <v>892</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5 bulan, 3 hari</v>
      </c>
      <c r="O267" s="80">
        <f t="shared" ca="1" si="9"/>
        <v>886</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4 bulan, 29 hari</v>
      </c>
      <c r="O268" s="80">
        <f t="shared" ca="1" si="9"/>
        <v>882</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5 bulan, 3 hari</v>
      </c>
      <c r="O269" s="80">
        <f t="shared" ca="1" si="9"/>
        <v>886</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5 bulan, 3 hari</v>
      </c>
      <c r="O270" s="80">
        <f t="shared" ca="1" si="9"/>
        <v>886</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5 bulan, 2 hari</v>
      </c>
      <c r="O271" s="80">
        <f t="shared" ca="1" si="9"/>
        <v>885</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5 bulan, 2 hari</v>
      </c>
      <c r="O272" s="80">
        <f t="shared" ca="1" si="9"/>
        <v>885</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5 bulan, 2 hari</v>
      </c>
      <c r="O273" s="80">
        <f t="shared" ca="1" si="9"/>
        <v>885</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5 bulan, 2 hari</v>
      </c>
      <c r="O274" s="80">
        <f t="shared" ca="1" si="9"/>
        <v>885</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5 bulan, 2 hari</v>
      </c>
      <c r="O275" s="80">
        <f t="shared" ca="1" si="9"/>
        <v>885</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5 bulan, 1 hari</v>
      </c>
      <c r="O276" s="80">
        <f t="shared" ca="1" si="9"/>
        <v>884</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5 bulan, 1 hari</v>
      </c>
      <c r="O277" s="80">
        <f t="shared" ca="1" si="9"/>
        <v>884</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4 bulan, 24 hari</v>
      </c>
      <c r="O278" s="80">
        <f t="shared" ca="1" si="9"/>
        <v>877</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5 bulan, 1 hari</v>
      </c>
      <c r="O279" s="80">
        <f t="shared" ca="1" si="9"/>
        <v>884</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4 bulan, 26 hari</v>
      </c>
      <c r="O280" s="80">
        <f t="shared" ca="1" si="9"/>
        <v>879</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4 bulan, 26 hari</v>
      </c>
      <c r="O281" s="80">
        <f t="shared" ca="1" si="9"/>
        <v>879</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4 bulan, 29 hari</v>
      </c>
      <c r="O282" s="80">
        <f t="shared" ca="1" si="9"/>
        <v>882</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4 bulan, 29 hari</v>
      </c>
      <c r="O283" s="80">
        <f t="shared" ca="1" si="9"/>
        <v>882</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4 bulan, 26 hari</v>
      </c>
      <c r="O284" s="80">
        <f t="shared" ca="1" si="9"/>
        <v>879</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4 bulan, 26 hari</v>
      </c>
      <c r="O285" s="80">
        <f t="shared" ca="1" si="9"/>
        <v>879</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4 bulan, 29 hari</v>
      </c>
      <c r="O286" s="80">
        <f t="shared" ca="1" si="9"/>
        <v>882</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4 bulan, 26 hari</v>
      </c>
      <c r="O287" s="80">
        <f t="shared" ca="1" si="9"/>
        <v>879</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4 bulan, 26 hari</v>
      </c>
      <c r="O288" s="80">
        <f t="shared" ca="1" si="9"/>
        <v>879</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4 bulan, 26 hari</v>
      </c>
      <c r="O289" s="80">
        <f t="shared" ca="1" si="9"/>
        <v>879</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4 bulan, 29 hari</v>
      </c>
      <c r="O290" s="80">
        <f t="shared" ca="1" si="9"/>
        <v>882</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4 bulan, 29 hari</v>
      </c>
      <c r="O291" s="80">
        <f t="shared" ca="1" si="9"/>
        <v>882</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4 bulan, 25 hari</v>
      </c>
      <c r="O292" s="80">
        <f t="shared" ca="1" si="9"/>
        <v>878</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4 bulan, 25 hari</v>
      </c>
      <c r="O293" s="80">
        <f t="shared" ca="1" si="9"/>
        <v>878</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4 bulan, 24 hari</v>
      </c>
      <c r="O294" s="80">
        <f t="shared" ca="1" si="9"/>
        <v>877</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4 bulan, 24 hari</v>
      </c>
      <c r="O295" s="80">
        <f t="shared" ca="1" si="9"/>
        <v>877</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4 bulan, 24 hari</v>
      </c>
      <c r="O296" s="80">
        <f t="shared" ca="1" si="9"/>
        <v>877</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4 bulan, 24 hari</v>
      </c>
      <c r="O297" s="80">
        <f t="shared" ca="1" si="9"/>
        <v>877</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4 bulan, 23 hari</v>
      </c>
      <c r="O298" s="80">
        <f t="shared" ca="1" si="9"/>
        <v>876</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4 bulan, 22 hari</v>
      </c>
      <c r="O299" s="80">
        <f t="shared" ca="1" si="9"/>
        <v>875</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4 bulan, 22 hari</v>
      </c>
      <c r="O300" s="80">
        <f t="shared" ca="1" si="9"/>
        <v>875</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4 bulan, 22 hari</v>
      </c>
      <c r="O301" s="80">
        <f t="shared" ca="1" si="9"/>
        <v>875</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4 bulan, 22 hari</v>
      </c>
      <c r="O302" s="80">
        <f t="shared" ca="1" si="9"/>
        <v>875</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4 bulan, 22 hari</v>
      </c>
      <c r="O303" s="80">
        <f t="shared" ca="1" si="9"/>
        <v>875</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4 bulan, 22 hari</v>
      </c>
      <c r="O304" s="80">
        <f t="shared" ca="1" si="9"/>
        <v>875</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4 bulan, 22 hari</v>
      </c>
      <c r="O305" s="80">
        <f t="shared" ca="1" si="9"/>
        <v>875</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4 bulan, 22 hari</v>
      </c>
      <c r="O306" s="80">
        <f t="shared" ca="1" si="9"/>
        <v>875</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4 bulan, 19 hari</v>
      </c>
      <c r="O307" s="80">
        <f t="shared" ca="1" si="9"/>
        <v>872</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4 bulan, 18 hari</v>
      </c>
      <c r="O308" s="80">
        <f t="shared" ca="1" si="9"/>
        <v>871</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4 bulan, 19 hari</v>
      </c>
      <c r="O309" s="80">
        <f t="shared" ca="1" si="9"/>
        <v>872</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4 bulan, 19 hari</v>
      </c>
      <c r="O310" s="80">
        <f t="shared" ca="1" si="9"/>
        <v>872</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4 bulan, 18 hari</v>
      </c>
      <c r="O311" s="80">
        <f t="shared" ca="1" si="9"/>
        <v>871</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4 bulan, 18 hari</v>
      </c>
      <c r="O312" s="80">
        <f t="shared" ca="1" si="9"/>
        <v>871</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4 bulan, 17 hari</v>
      </c>
      <c r="O313" s="80">
        <f t="shared" ca="1" si="9"/>
        <v>870</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4 bulan, 17 hari</v>
      </c>
      <c r="O314" s="80">
        <f t="shared" ca="1" si="9"/>
        <v>870</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4 bulan, 17 hari</v>
      </c>
      <c r="O315" s="80">
        <f t="shared" ca="1" si="9"/>
        <v>870</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4 bulan, 17 hari</v>
      </c>
      <c r="O316" s="80">
        <f t="shared" ca="1" si="9"/>
        <v>870</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4 bulan, 15 hari</v>
      </c>
      <c r="O317" s="80">
        <f t="shared" ca="1" si="9"/>
        <v>868</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4 bulan, 17 hari</v>
      </c>
      <c r="O318" s="80">
        <f t="shared" ca="1" si="9"/>
        <v>870</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4 bulan, 15 hari</v>
      </c>
      <c r="O319" s="80">
        <f t="shared" ca="1" si="9"/>
        <v>868</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4 bulan, 15 hari</v>
      </c>
      <c r="O320" s="80">
        <f t="shared" ca="1" si="9"/>
        <v>868</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4 bulan, 15 hari</v>
      </c>
      <c r="O321" s="80">
        <f t="shared" ca="1" si="9"/>
        <v>868</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4 bulan, 15 hari</v>
      </c>
      <c r="O322" s="80">
        <f t="shared" ca="1" si="9"/>
        <v>868</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4 bulan, 15 hari</v>
      </c>
      <c r="O323" s="80">
        <f t="shared" ca="1" si="9"/>
        <v>868</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4 bulan, 12 hari</v>
      </c>
      <c r="O324" s="80">
        <f t="shared" ca="1" si="9"/>
        <v>865</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4 bulan, 12 hari</v>
      </c>
      <c r="O325" s="80">
        <f t="shared" ca="1" si="9"/>
        <v>865</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4 bulan, 11 hari</v>
      </c>
      <c r="O326" s="80">
        <f t="shared" ref="O326:O389" ca="1" si="11">TODAY()-C326</f>
        <v>864</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4 bulan, 11 hari</v>
      </c>
      <c r="O327" s="80">
        <f t="shared" ca="1" si="11"/>
        <v>864</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4 bulan, 11 hari</v>
      </c>
      <c r="O328" s="80">
        <f t="shared" ca="1" si="11"/>
        <v>864</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4 bulan, 10 hari</v>
      </c>
      <c r="O329" s="80">
        <f t="shared" ca="1" si="11"/>
        <v>863</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4 bulan, 4 hari</v>
      </c>
      <c r="O330" s="80">
        <f t="shared" ca="1" si="11"/>
        <v>856</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4 bulan, 10 hari</v>
      </c>
      <c r="O331" s="80">
        <f t="shared" ca="1" si="11"/>
        <v>863</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4 bulan, 9 hari</v>
      </c>
      <c r="O332" s="80">
        <f t="shared" ca="1" si="11"/>
        <v>862</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4 bulan, 9 hari</v>
      </c>
      <c r="O333" s="80">
        <f t="shared" ca="1" si="11"/>
        <v>862</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4 bulan, 9 hari</v>
      </c>
      <c r="O334" s="80">
        <f t="shared" ca="1" si="11"/>
        <v>862</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4 bulan, 9 hari</v>
      </c>
      <c r="O335" s="80">
        <f t="shared" ca="1" si="11"/>
        <v>862</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4 bulan, 9 hari</v>
      </c>
      <c r="O336" s="80">
        <f t="shared" ca="1" si="11"/>
        <v>862</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4 bulan, 9 hari</v>
      </c>
      <c r="O337" s="80">
        <f t="shared" ca="1" si="11"/>
        <v>862</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4 bulan, 9 hari</v>
      </c>
      <c r="O338" s="80">
        <f t="shared" ca="1" si="11"/>
        <v>862</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4 bulan, 9 hari</v>
      </c>
      <c r="O339" s="80">
        <f t="shared" ca="1" si="11"/>
        <v>862</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4 bulan, 8 hari</v>
      </c>
      <c r="O340" s="80">
        <f t="shared" ca="1" si="11"/>
        <v>861</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4 bulan, 9 hari</v>
      </c>
      <c r="O341" s="80">
        <f t="shared" ca="1" si="11"/>
        <v>862</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4 bulan, 8 hari</v>
      </c>
      <c r="O342" s="80">
        <f t="shared" ca="1" si="11"/>
        <v>861</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4 bulan, 6 hari</v>
      </c>
      <c r="O343" s="80">
        <f t="shared" ca="1" si="11"/>
        <v>858</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4 bulan, 6 hari</v>
      </c>
      <c r="O344" s="80">
        <f t="shared" ca="1" si="11"/>
        <v>858</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4 bulan, 5 hari</v>
      </c>
      <c r="O345" s="80">
        <f t="shared" ca="1" si="11"/>
        <v>857</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4 bulan, 5 hari</v>
      </c>
      <c r="O346" s="80">
        <f t="shared" ca="1" si="11"/>
        <v>857</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4 bulan, 5 hari</v>
      </c>
      <c r="O347" s="80">
        <f t="shared" ca="1" si="11"/>
        <v>857</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4 bulan, 5 hari</v>
      </c>
      <c r="O348" s="80">
        <f t="shared" ca="1" si="11"/>
        <v>857</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4 bulan, 4 hari</v>
      </c>
      <c r="O349" s="80">
        <f t="shared" ca="1" si="11"/>
        <v>856</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4 bulan, 4 hari</v>
      </c>
      <c r="O350" s="80">
        <f t="shared" ca="1" si="11"/>
        <v>856</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4 bulan, 3 hari</v>
      </c>
      <c r="O351" s="80">
        <f t="shared" ca="1" si="11"/>
        <v>855</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4 bulan, 3 hari</v>
      </c>
      <c r="O352" s="80">
        <f t="shared" ca="1" si="11"/>
        <v>855</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3 bulan, 27 hari</v>
      </c>
      <c r="O353" s="80">
        <f t="shared" ca="1" si="11"/>
        <v>849</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4 bulan, 3 hari</v>
      </c>
      <c r="O354" s="80">
        <f t="shared" ca="1" si="11"/>
        <v>855</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4 bulan, 2 hari</v>
      </c>
      <c r="O355" s="80">
        <f t="shared" ca="1" si="11"/>
        <v>854</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4 bulan, 2 hari</v>
      </c>
      <c r="O356" s="80">
        <f t="shared" ca="1" si="11"/>
        <v>854</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4 bulan, 2 hari</v>
      </c>
      <c r="O357" s="80">
        <f t="shared" ca="1" si="11"/>
        <v>854</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3 bulan, 29 hari</v>
      </c>
      <c r="O358" s="80">
        <f t="shared" ca="1" si="11"/>
        <v>851</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3 bulan, 29 hari</v>
      </c>
      <c r="O359" s="80">
        <f t="shared" ca="1" si="11"/>
        <v>851</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3 bulan, 29 hari</v>
      </c>
      <c r="O360" s="80">
        <f t="shared" ca="1" si="11"/>
        <v>851</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3 bulan, 29 hari</v>
      </c>
      <c r="O361" s="80">
        <f t="shared" ca="1" si="11"/>
        <v>851</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3 bulan, 28 hari</v>
      </c>
      <c r="O362" s="80">
        <f t="shared" ca="1" si="11"/>
        <v>850</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3 bulan, 28 hari</v>
      </c>
      <c r="O363" s="80">
        <f t="shared" ca="1" si="11"/>
        <v>850</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3 bulan, 28 hari</v>
      </c>
      <c r="O364" s="80">
        <f t="shared" ca="1" si="11"/>
        <v>850</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3 bulan, 28 hari</v>
      </c>
      <c r="O365" s="80">
        <f t="shared" ca="1" si="11"/>
        <v>850</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3 bulan, 28 hari</v>
      </c>
      <c r="O366" s="80">
        <f t="shared" ca="1" si="11"/>
        <v>850</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3 bulan, 28 hari</v>
      </c>
      <c r="O367" s="80">
        <f t="shared" ca="1" si="11"/>
        <v>850</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3 bulan, 27 hari</v>
      </c>
      <c r="O368" s="80">
        <f t="shared" ca="1" si="11"/>
        <v>849</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3 bulan, 27 hari</v>
      </c>
      <c r="O369" s="80">
        <f t="shared" ca="1" si="11"/>
        <v>849</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3 bulan, 26 hari</v>
      </c>
      <c r="O370" s="80">
        <f t="shared" ca="1" si="11"/>
        <v>848</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3 bulan, 26 hari</v>
      </c>
      <c r="O371" s="80">
        <f t="shared" ca="1" si="11"/>
        <v>848</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3 bulan, 21 hari</v>
      </c>
      <c r="O372" s="80">
        <f t="shared" ca="1" si="11"/>
        <v>843</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3 bulan, 26 hari</v>
      </c>
      <c r="O373" s="80">
        <f t="shared" ca="1" si="11"/>
        <v>848</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3 bulan, 26 hari</v>
      </c>
      <c r="O374" s="80">
        <f t="shared" ca="1" si="11"/>
        <v>848</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3 bulan, 25 hari</v>
      </c>
      <c r="O375" s="80">
        <f t="shared" ca="1" si="11"/>
        <v>847</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3 bulan, 25 hari</v>
      </c>
      <c r="O376" s="80">
        <f t="shared" ca="1" si="11"/>
        <v>847</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3 bulan, 25 hari</v>
      </c>
      <c r="O377" s="80">
        <f t="shared" ca="1" si="11"/>
        <v>847</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3 bulan, 25 hari</v>
      </c>
      <c r="O378" s="80">
        <f t="shared" ca="1" si="11"/>
        <v>847</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3 bulan, 21 hari</v>
      </c>
      <c r="O379" s="80">
        <f t="shared" ca="1" si="11"/>
        <v>843</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3 bulan, 21 hari</v>
      </c>
      <c r="O380" s="80">
        <f t="shared" ca="1" si="11"/>
        <v>843</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3 bulan, 21 hari</v>
      </c>
      <c r="O381" s="80">
        <f t="shared" ca="1" si="11"/>
        <v>843</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3 bulan, 19 hari</v>
      </c>
      <c r="O382" s="80">
        <f t="shared" ca="1" si="11"/>
        <v>841</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3 bulan, 19 hari</v>
      </c>
      <c r="O383" s="80">
        <f t="shared" ca="1" si="11"/>
        <v>841</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3 bulan, 19 hari</v>
      </c>
      <c r="O384" s="80">
        <f t="shared" ca="1" si="11"/>
        <v>841</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3 bulan, 18 hari</v>
      </c>
      <c r="O385" s="80">
        <f t="shared" ca="1" si="11"/>
        <v>840</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3 bulan, 18 hari</v>
      </c>
      <c r="O386" s="80">
        <f t="shared" ca="1" si="11"/>
        <v>840</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3 bulan, 18 hari</v>
      </c>
      <c r="O387" s="80">
        <f t="shared" ca="1" si="11"/>
        <v>840</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3 bulan, 15 hari</v>
      </c>
      <c r="O388" s="80">
        <f t="shared" ca="1" si="11"/>
        <v>837</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3 bulan, 15 hari</v>
      </c>
      <c r="O389" s="80">
        <f t="shared" ca="1" si="11"/>
        <v>837</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3 bulan, 15 hari</v>
      </c>
      <c r="O390" s="80">
        <f t="shared" ref="O390:O453" ca="1" si="13">TODAY()-C390</f>
        <v>837</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3 bulan, 15 hari</v>
      </c>
      <c r="O391" s="80">
        <f t="shared" ca="1" si="13"/>
        <v>837</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3 bulan, 15 hari</v>
      </c>
      <c r="O392" s="80">
        <f t="shared" ca="1" si="13"/>
        <v>837</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3 bulan, 15 hari</v>
      </c>
      <c r="O393" s="80">
        <f t="shared" ca="1" si="13"/>
        <v>837</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3 bulan, 13 hari</v>
      </c>
      <c r="O394" s="80">
        <f t="shared" ca="1" si="13"/>
        <v>835</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3 bulan, 15 hari</v>
      </c>
      <c r="O395" s="80">
        <f t="shared" ca="1" si="13"/>
        <v>837</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3 bulan, 12 hari</v>
      </c>
      <c r="O396" s="80">
        <f t="shared" ca="1" si="13"/>
        <v>834</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3 bulan, 12 hari</v>
      </c>
      <c r="O397" s="80">
        <f t="shared" ca="1" si="13"/>
        <v>834</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3 bulan, 15 hari</v>
      </c>
      <c r="O398" s="80">
        <f t="shared" ca="1" si="13"/>
        <v>837</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3 bulan, 12 hari</v>
      </c>
      <c r="O399" s="80">
        <f t="shared" ca="1" si="13"/>
        <v>834</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3 bulan, 12 hari</v>
      </c>
      <c r="O400" s="80">
        <f t="shared" ca="1" si="13"/>
        <v>834</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3 bulan, 12 hari</v>
      </c>
      <c r="O401" s="80">
        <f t="shared" ca="1" si="13"/>
        <v>834</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3 bulan, 11 hari</v>
      </c>
      <c r="O402" s="80">
        <f t="shared" ca="1" si="13"/>
        <v>833</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3 bulan, 11 hari</v>
      </c>
      <c r="O403" s="80">
        <f t="shared" ca="1" si="13"/>
        <v>833</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3 bulan, 8 hari</v>
      </c>
      <c r="O404" s="80">
        <f t="shared" ca="1" si="13"/>
        <v>830</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3 bulan, 8 hari</v>
      </c>
      <c r="O405" s="80">
        <f t="shared" ca="1" si="13"/>
        <v>830</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3 bulan, 8 hari</v>
      </c>
      <c r="O406" s="80">
        <f t="shared" ca="1" si="13"/>
        <v>830</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3 bulan, 8 hari</v>
      </c>
      <c r="O407" s="80">
        <f t="shared" ca="1" si="13"/>
        <v>830</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3 bulan, 7 hari</v>
      </c>
      <c r="O408" s="80">
        <f t="shared" ca="1" si="13"/>
        <v>829</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3 bulan, 7 hari</v>
      </c>
      <c r="O409" s="80">
        <f t="shared" ca="1" si="13"/>
        <v>829</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3 bulan, 6 hari</v>
      </c>
      <c r="O410" s="80">
        <f t="shared" ca="1" si="13"/>
        <v>828</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3 bulan, 6 hari</v>
      </c>
      <c r="O411" s="80">
        <f t="shared" ca="1" si="13"/>
        <v>828</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3 bulan, 5 hari</v>
      </c>
      <c r="O412" s="80">
        <f t="shared" ca="1" si="13"/>
        <v>827</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3 bulan, 5 hari</v>
      </c>
      <c r="O413" s="80">
        <f t="shared" ca="1" si="13"/>
        <v>827</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3 bulan, 5 hari</v>
      </c>
      <c r="O414" s="80">
        <f t="shared" ca="1" si="13"/>
        <v>827</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3 bulan, 4 hari</v>
      </c>
      <c r="O415" s="80">
        <f t="shared" ca="1" si="13"/>
        <v>826</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3 bulan, 5 hari</v>
      </c>
      <c r="O416" s="80">
        <f t="shared" ca="1" si="13"/>
        <v>827</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3 bulan, 4 hari</v>
      </c>
      <c r="O417" s="80">
        <f t="shared" ca="1" si="13"/>
        <v>826</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3 bulan, 4 hari</v>
      </c>
      <c r="O418" s="80">
        <f t="shared" ca="1" si="13"/>
        <v>826</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3 bulan, 7 hari</v>
      </c>
      <c r="O419" s="80">
        <f t="shared" ca="1" si="13"/>
        <v>829</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3 bulan, 7 hari</v>
      </c>
      <c r="O420" s="80">
        <f t="shared" ca="1" si="13"/>
        <v>829</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3 bulan, 4 hari</v>
      </c>
      <c r="O421" s="80">
        <f t="shared" ca="1" si="13"/>
        <v>826</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3 bulan, 4 hari</v>
      </c>
      <c r="O422" s="80">
        <f t="shared" ca="1" si="13"/>
        <v>826</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3 bulan, 1 hari</v>
      </c>
      <c r="O423" s="80">
        <f t="shared" ca="1" si="13"/>
        <v>823</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3 bulan, 1 hari</v>
      </c>
      <c r="O424" s="80">
        <f t="shared" ca="1" si="13"/>
        <v>823</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3 bulan, 0 hari</v>
      </c>
      <c r="O425" s="80">
        <f t="shared" ca="1" si="13"/>
        <v>822</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2 bulan, 29 hari</v>
      </c>
      <c r="O426" s="80">
        <f t="shared" ca="1" si="13"/>
        <v>821</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2 bulan, 29 hari</v>
      </c>
      <c r="O427" s="80">
        <f t="shared" ca="1" si="13"/>
        <v>821</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2 bulan, 29 hari</v>
      </c>
      <c r="O428" s="80">
        <f t="shared" ca="1" si="13"/>
        <v>821</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2 bulan, 28 hari</v>
      </c>
      <c r="O429" s="80">
        <f t="shared" ca="1" si="13"/>
        <v>820</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2 bulan, 27 hari</v>
      </c>
      <c r="O430" s="80">
        <f t="shared" ca="1" si="13"/>
        <v>819</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2 bulan, 27 hari</v>
      </c>
      <c r="O431" s="80">
        <f t="shared" ca="1" si="13"/>
        <v>819</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2 bulan, 27 hari</v>
      </c>
      <c r="O432" s="80">
        <f t="shared" ca="1" si="13"/>
        <v>819</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2 bulan, 27 hari</v>
      </c>
      <c r="O433" s="80">
        <f t="shared" ca="1" si="13"/>
        <v>819</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2 bulan, 27 hari</v>
      </c>
      <c r="O434" s="80">
        <f t="shared" ca="1" si="13"/>
        <v>819</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2 bulan, 27 hari</v>
      </c>
      <c r="O435" s="80">
        <f t="shared" ca="1" si="13"/>
        <v>819</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2 bulan, 27 hari</v>
      </c>
      <c r="O436" s="80">
        <f t="shared" ca="1" si="13"/>
        <v>819</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2 bulan, 24 hari</v>
      </c>
      <c r="O437" s="80">
        <f t="shared" ca="1" si="13"/>
        <v>816</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2 bulan, 24 hari</v>
      </c>
      <c r="O438" s="80">
        <f t="shared" ca="1" si="13"/>
        <v>816</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2 bulan, 24 hari</v>
      </c>
      <c r="O439" s="80">
        <f t="shared" ca="1" si="13"/>
        <v>816</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2 bulan, 24 hari</v>
      </c>
      <c r="O440" s="80">
        <f t="shared" ca="1" si="13"/>
        <v>816</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2 bulan, 24 hari</v>
      </c>
      <c r="O441" s="80">
        <f t="shared" ca="1" si="13"/>
        <v>816</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2 bulan, 24 hari</v>
      </c>
      <c r="O442" s="80">
        <f t="shared" ca="1" si="13"/>
        <v>816</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2 bulan, 24 hari</v>
      </c>
      <c r="O443" s="80">
        <f t="shared" ca="1" si="13"/>
        <v>816</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2 bulan, 23 hari</v>
      </c>
      <c r="O444" s="80">
        <f t="shared" ca="1" si="13"/>
        <v>815</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2 bulan, 22 hari</v>
      </c>
      <c r="O445" s="80">
        <f t="shared" ca="1" si="13"/>
        <v>814</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2 bulan, 22 hari</v>
      </c>
      <c r="O446" s="80">
        <f t="shared" ca="1" si="13"/>
        <v>814</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2 bulan, 22 hari</v>
      </c>
      <c r="O447" s="80">
        <f t="shared" ca="1" si="13"/>
        <v>814</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2 bulan, 22 hari</v>
      </c>
      <c r="O448" s="80">
        <f t="shared" ca="1" si="13"/>
        <v>814</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2 bulan, 22 hari</v>
      </c>
      <c r="O449" s="80">
        <f t="shared" ca="1" si="13"/>
        <v>814</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2 bulan, 21 hari</v>
      </c>
      <c r="O450" s="80">
        <f t="shared" ca="1" si="13"/>
        <v>813</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2 bulan, 21 hari</v>
      </c>
      <c r="O451" s="80">
        <f t="shared" ca="1" si="13"/>
        <v>813</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2 bulan, 21 hari</v>
      </c>
      <c r="O452" s="80">
        <f t="shared" ca="1" si="13"/>
        <v>813</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2 bulan, 21 hari</v>
      </c>
      <c r="O453" s="80">
        <f t="shared" ca="1" si="13"/>
        <v>813</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2 bulan, 21 hari</v>
      </c>
      <c r="O454" s="80">
        <f t="shared" ref="O454:O517" ca="1" si="16">TODAY()-C454</f>
        <v>813</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2 bulan, 21 hari</v>
      </c>
      <c r="O455" s="80">
        <f t="shared" ca="1" si="16"/>
        <v>813</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2 bulan, 21 hari</v>
      </c>
      <c r="O456" s="80">
        <f t="shared" ca="1" si="16"/>
        <v>813</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2 bulan, 21 hari</v>
      </c>
      <c r="O457" s="80">
        <f t="shared" ca="1" si="16"/>
        <v>813</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2 bulan, 21 hari</v>
      </c>
      <c r="O458" s="80">
        <f t="shared" ca="1" si="16"/>
        <v>813</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2 bulan, 20 hari</v>
      </c>
      <c r="O459" s="80">
        <f t="shared" ca="1" si="16"/>
        <v>812</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2 bulan, 17 hari</v>
      </c>
      <c r="O460" s="80">
        <f t="shared" ca="1" si="16"/>
        <v>809</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2 bulan, 17 hari</v>
      </c>
      <c r="O461" s="80">
        <f t="shared" ca="1" si="16"/>
        <v>809</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2 bulan, 16 hari</v>
      </c>
      <c r="O462" s="80">
        <f t="shared" ca="1" si="16"/>
        <v>808</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2 bulan, 16 hari</v>
      </c>
      <c r="O463" s="80">
        <f t="shared" ca="1" si="16"/>
        <v>808</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2 bulan, 16 hari</v>
      </c>
      <c r="O464" s="80">
        <f t="shared" ca="1" si="16"/>
        <v>808</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2 bulan, 15 hari</v>
      </c>
      <c r="O465" s="80">
        <f t="shared" ca="1" si="16"/>
        <v>807</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2 bulan, 15 hari</v>
      </c>
      <c r="O466" s="80">
        <f t="shared" ca="1" si="16"/>
        <v>807</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2 bulan, 15 hari</v>
      </c>
      <c r="O467" s="80">
        <f t="shared" ca="1" si="16"/>
        <v>807</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2 bulan, 14 hari</v>
      </c>
      <c r="O468" s="80">
        <f t="shared" ca="1" si="16"/>
        <v>806</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2 bulan, 14 hari</v>
      </c>
      <c r="O469" s="80">
        <f t="shared" ca="1" si="16"/>
        <v>806</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2 bulan, 14 hari</v>
      </c>
      <c r="O470" s="80">
        <f t="shared" ca="1" si="16"/>
        <v>806</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2 bulan, 14 hari</v>
      </c>
      <c r="O471" s="80">
        <f t="shared" ca="1" si="16"/>
        <v>806</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2 bulan, 15 hari</v>
      </c>
      <c r="O472" s="80">
        <f t="shared" ca="1" si="16"/>
        <v>807</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2 bulan, 13 hari</v>
      </c>
      <c r="O473" s="80">
        <f t="shared" ca="1" si="16"/>
        <v>805</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2 bulan, 13 hari</v>
      </c>
      <c r="O474" s="80">
        <f t="shared" ca="1" si="16"/>
        <v>805</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2 bulan, 13 hari</v>
      </c>
      <c r="O475" s="80">
        <f t="shared" ca="1" si="16"/>
        <v>805</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2 bulan, 13 hari</v>
      </c>
      <c r="O476" s="80">
        <f t="shared" ca="1" si="16"/>
        <v>805</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2 bulan, 13 hari</v>
      </c>
      <c r="O477" s="80">
        <f t="shared" ca="1" si="16"/>
        <v>805</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2 bulan, 9 hari</v>
      </c>
      <c r="O478" s="80">
        <f t="shared" ca="1" si="16"/>
        <v>801</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2 bulan, 9 hari</v>
      </c>
      <c r="O479" s="80">
        <f t="shared" ca="1" si="16"/>
        <v>801</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2 bulan, 9 hari</v>
      </c>
      <c r="O480" s="80">
        <f t="shared" ca="1" si="16"/>
        <v>801</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2 bulan, 9 hari</v>
      </c>
      <c r="O481" s="80">
        <f t="shared" ca="1" si="16"/>
        <v>801</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2 bulan, 9 hari</v>
      </c>
      <c r="O482" s="80">
        <f t="shared" ca="1" si="16"/>
        <v>801</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2 bulan, 9 hari</v>
      </c>
      <c r="O483" s="80">
        <f t="shared" ca="1" si="16"/>
        <v>801</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2 bulan, 8 hari</v>
      </c>
      <c r="O484" s="80">
        <f t="shared" ca="1" si="16"/>
        <v>800</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2 bulan, 8 hari</v>
      </c>
      <c r="O485" s="80">
        <f t="shared" ca="1" si="16"/>
        <v>800</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2 bulan, 8 hari</v>
      </c>
      <c r="O486" s="80">
        <f t="shared" ca="1" si="16"/>
        <v>800</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2 bulan, 8 hari</v>
      </c>
      <c r="O487" s="80">
        <f t="shared" ca="1" si="16"/>
        <v>800</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2 bulan, 8 hari</v>
      </c>
      <c r="O488" s="80">
        <f t="shared" ca="1" si="16"/>
        <v>800</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2 bulan, 8 hari</v>
      </c>
      <c r="O489" s="80">
        <f t="shared" ca="1" si="16"/>
        <v>800</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2 bulan, 8 hari</v>
      </c>
      <c r="O490" s="80">
        <f t="shared" ca="1" si="16"/>
        <v>800</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2 bulan, 8 hari</v>
      </c>
      <c r="O491" s="80">
        <f t="shared" ca="1" si="16"/>
        <v>800</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2 bulan, 8 hari</v>
      </c>
      <c r="O492" s="80">
        <f t="shared" ca="1" si="16"/>
        <v>799</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2 bulan, 8 hari</v>
      </c>
      <c r="O493" s="80">
        <f t="shared" ca="1" si="16"/>
        <v>799</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2 bulan, 8 hari</v>
      </c>
      <c r="O494" s="80">
        <f t="shared" ca="1" si="16"/>
        <v>799</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2 bulan, 8 hari</v>
      </c>
      <c r="O495" s="80">
        <f t="shared" ca="1" si="16"/>
        <v>799</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2 bulan, 8 hari</v>
      </c>
      <c r="O496" s="80">
        <f t="shared" ca="1" si="16"/>
        <v>799</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2 bulan, 8 hari</v>
      </c>
      <c r="O497" s="80">
        <f t="shared" ca="1" si="16"/>
        <v>799</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2 bulan, 8 hari</v>
      </c>
      <c r="O498" s="80">
        <f t="shared" ca="1" si="16"/>
        <v>799</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2 bulan, 8 hari</v>
      </c>
      <c r="O499" s="80">
        <f t="shared" ca="1" si="16"/>
        <v>799</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2 bulan, 8 hari</v>
      </c>
      <c r="O500" s="80">
        <f t="shared" ca="1" si="16"/>
        <v>799</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2 bulan, 8 hari</v>
      </c>
      <c r="O501" s="80">
        <f t="shared" ca="1" si="16"/>
        <v>799</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2 bulan, 7 hari</v>
      </c>
      <c r="O502" s="80">
        <f t="shared" ca="1" si="16"/>
        <v>798</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2 bulan, 7 hari</v>
      </c>
      <c r="O503" s="80">
        <f t="shared" ca="1" si="16"/>
        <v>798</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2 bulan, 7 hari</v>
      </c>
      <c r="O504" s="80">
        <f t="shared" ca="1" si="16"/>
        <v>798</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2 bulan, 7 hari</v>
      </c>
      <c r="O505" s="80">
        <f t="shared" ca="1" si="16"/>
        <v>798</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2 bulan, 7 hari</v>
      </c>
      <c r="O506" s="80">
        <f t="shared" ca="1" si="16"/>
        <v>798</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2 bulan, 7 hari</v>
      </c>
      <c r="O507" s="80">
        <f t="shared" ca="1" si="16"/>
        <v>798</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2 bulan, 7 hari</v>
      </c>
      <c r="O508" s="80">
        <f t="shared" ca="1" si="16"/>
        <v>798</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2 bulan, 7 hari</v>
      </c>
      <c r="O509" s="80">
        <f t="shared" ca="1" si="16"/>
        <v>798</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2 bulan, 7 hari</v>
      </c>
      <c r="O510" s="80">
        <f t="shared" ca="1" si="16"/>
        <v>798</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2 tahun, 2 bulan, 4 hari</v>
      </c>
      <c r="O511" s="80">
        <f t="shared" ca="1" si="16"/>
        <v>795</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2 tahun, 2 bulan, 4 hari</v>
      </c>
      <c r="O512" s="80">
        <f t="shared" ca="1" si="16"/>
        <v>795</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2 tahun, 2 bulan, 4 hari</v>
      </c>
      <c r="O513" s="80">
        <f t="shared" ca="1" si="16"/>
        <v>795</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2 tahun, 2 bulan, 4 hari</v>
      </c>
      <c r="O514" s="80">
        <f t="shared" ca="1" si="16"/>
        <v>795</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2 tahun, 2 bulan, 4 hari</v>
      </c>
      <c r="O515" s="80">
        <f t="shared" ca="1" si="16"/>
        <v>795</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2 tahun, 2 bulan, 4 hari</v>
      </c>
      <c r="O516" s="80">
        <f t="shared" ca="1" si="16"/>
        <v>795</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2 tahun, 2 bulan, 4 hari</v>
      </c>
      <c r="O517" s="80">
        <f t="shared" ca="1" si="16"/>
        <v>795</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2 tahun, 2 bulan, 4 hari</v>
      </c>
      <c r="O518" s="80">
        <f t="shared" ref="O518:O534" ca="1" si="21">TODAY()-C518</f>
        <v>795</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2 tahun, 2 bulan, 4 hari</v>
      </c>
      <c r="O519" s="80">
        <f t="shared" ca="1" si="21"/>
        <v>795</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2 tahun, 2 bulan, 3 hari</v>
      </c>
      <c r="O520" s="80">
        <f t="shared" ca="1" si="21"/>
        <v>794</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2 tahun, 2 bulan, 2 hari</v>
      </c>
      <c r="O521" s="80">
        <f t="shared" ca="1" si="21"/>
        <v>793</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2 tahun, 2 bulan, 2 hari</v>
      </c>
      <c r="O522" s="80">
        <f t="shared" ca="1" si="21"/>
        <v>793</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2 tahun, 2 bulan, 2 hari</v>
      </c>
      <c r="O523" s="80">
        <f t="shared" ca="1" si="21"/>
        <v>793</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2 tahun, 2 bulan, 2 hari</v>
      </c>
      <c r="O524" s="80">
        <f t="shared" ca="1" si="21"/>
        <v>793</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2 tahun, 2 bulan, 1 hari</v>
      </c>
      <c r="O525" s="80">
        <f t="shared" ca="1" si="21"/>
        <v>792</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2 tahun, 2 bulan, 1 hari</v>
      </c>
      <c r="O526" s="80">
        <f t="shared" ca="1" si="21"/>
        <v>792</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2 tahun, 2 bulan, 1 hari</v>
      </c>
      <c r="O527" s="80">
        <f t="shared" ca="1" si="21"/>
        <v>792</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2 tahun, 2 bulan, 1 hari</v>
      </c>
      <c r="O528" s="80">
        <f t="shared" ca="1" si="21"/>
        <v>792</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2 tahun, 2 bulan, 1 hari</v>
      </c>
      <c r="O529" s="80">
        <f t="shared" ca="1" si="21"/>
        <v>792</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2 tahun, 2 bulan, 0 hari</v>
      </c>
      <c r="O530" s="80">
        <f t="shared" ca="1" si="21"/>
        <v>791</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2 tahun, 2 bulan, 0 hari</v>
      </c>
      <c r="O531" s="80">
        <f t="shared" ca="1" si="21"/>
        <v>791</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2 tahun, 1 bulan, 27 hari</v>
      </c>
      <c r="O532" s="80">
        <f t="shared" ca="1" si="21"/>
        <v>788</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2 tahun, 1 bulan, 27 hari</v>
      </c>
      <c r="O533" s="80">
        <f t="shared" ca="1" si="21"/>
        <v>788</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2 tahun, 1 bulan, 27 hari</v>
      </c>
      <c r="O534" s="80">
        <f t="shared" ca="1" si="21"/>
        <v>788</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2 tahun, 1 bulan, 27 hari</v>
      </c>
      <c r="O535" s="80">
        <f t="shared" ref="O535:O543" ca="1" si="22">TODAY()-C535</f>
        <v>788</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2 tahun, 1 bulan, 27 hari</v>
      </c>
      <c r="O536" s="80">
        <f t="shared" ca="1" si="22"/>
        <v>788</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2 tahun, 1 bulan, 27 hari</v>
      </c>
      <c r="O537" s="80">
        <f t="shared" ca="1" si="22"/>
        <v>788</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2 tahun, 1 bulan, 27 hari</v>
      </c>
      <c r="O538" s="80">
        <f t="shared" ca="1" si="22"/>
        <v>788</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2 tahun, 1 bulan, 26 hari</v>
      </c>
      <c r="O539" s="80">
        <f t="shared" ca="1" si="22"/>
        <v>787</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2 tahun, 1 bulan, 26 hari</v>
      </c>
      <c r="O540" s="80">
        <f t="shared" ca="1" si="22"/>
        <v>787</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2 tahun, 1 bulan, 26 hari</v>
      </c>
      <c r="O541" s="80">
        <f t="shared" ca="1" si="22"/>
        <v>787</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2 tahun, 1 bulan, 26 hari</v>
      </c>
      <c r="O542" s="80">
        <f t="shared" ca="1" si="22"/>
        <v>787</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2 tahun, 1 bulan, 25 hari</v>
      </c>
      <c r="O543" s="80">
        <f t="shared" ca="1" si="22"/>
        <v>786</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2 tahun, 1 bulan, 24 hari</v>
      </c>
      <c r="O544" s="80">
        <f ca="1">TODAY()-C544</f>
        <v>785</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2 tahun, 1 bulan, 24 hari</v>
      </c>
      <c r="O545" s="80">
        <f t="shared" ref="O545:O568" ca="1" si="23">TODAY()-C545</f>
        <v>785</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2 tahun, 1 bulan, 24 hari</v>
      </c>
      <c r="O546" s="80">
        <f t="shared" ca="1" si="23"/>
        <v>785</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2 tahun, 1 bulan, 24 hari</v>
      </c>
      <c r="O547" s="80">
        <f t="shared" ca="1" si="23"/>
        <v>785</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2 tahun, 1 bulan, 24 hari</v>
      </c>
      <c r="O548" s="80">
        <f t="shared" ca="1" si="23"/>
        <v>785</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2 tahun, 1 bulan, 24 hari</v>
      </c>
      <c r="O549" s="80">
        <f t="shared" ca="1" si="23"/>
        <v>785</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2 tahun, 1 bulan, 24 hari</v>
      </c>
      <c r="O550" s="80">
        <f t="shared" ca="1" si="23"/>
        <v>785</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2 tahun, 1 bulan, 24 hari</v>
      </c>
      <c r="O551" s="80">
        <f t="shared" ca="1" si="23"/>
        <v>785</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2 tahun, 1 bulan, 20 hari</v>
      </c>
      <c r="O552" s="80">
        <f t="shared" ca="1" si="23"/>
        <v>781</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2 tahun, 1 bulan, 20 hari</v>
      </c>
      <c r="O553" s="80">
        <f t="shared" ca="1" si="23"/>
        <v>781</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2 tahun, 1 bulan, 20 hari</v>
      </c>
      <c r="O554" s="80">
        <f t="shared" ca="1" si="23"/>
        <v>781</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2 tahun, 1 bulan, 20 hari</v>
      </c>
      <c r="O555" s="80">
        <f t="shared" ca="1" si="23"/>
        <v>781</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2 tahun, 1 bulan, 20 hari</v>
      </c>
      <c r="O556" s="80">
        <f t="shared" ca="1" si="23"/>
        <v>781</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2 tahun, 1 bulan, 19 hari</v>
      </c>
      <c r="O557" s="80">
        <f t="shared" ca="1" si="23"/>
        <v>780</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2 tahun, 1 bulan, 19 hari</v>
      </c>
      <c r="O558" s="80">
        <f t="shared" ca="1" si="23"/>
        <v>780</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2 tahun, 1 bulan, 19 hari</v>
      </c>
      <c r="O559" s="80">
        <f t="shared" ca="1" si="23"/>
        <v>780</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2 tahun, 1 bulan, 19 hari</v>
      </c>
      <c r="O560" s="80">
        <f t="shared" ca="1" si="23"/>
        <v>780</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2 tahun, 1 bulan, 19 hari</v>
      </c>
      <c r="O561" s="80">
        <f t="shared" ca="1" si="23"/>
        <v>780</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2 tahun, 1 bulan, 19 hari</v>
      </c>
      <c r="O562" s="80">
        <f t="shared" ca="1" si="23"/>
        <v>780</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2 tahun, 1 bulan, 19 hari</v>
      </c>
      <c r="O563" s="80">
        <f t="shared" ca="1" si="23"/>
        <v>780</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2 tahun, 1 bulan, 18 hari</v>
      </c>
      <c r="O564" s="80">
        <f t="shared" ca="1" si="23"/>
        <v>779</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2 tahun, 1 bulan, 18 hari</v>
      </c>
      <c r="O565" s="80">
        <f t="shared" ca="1" si="23"/>
        <v>779</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2 tahun, 1 bulan, 18 hari</v>
      </c>
      <c r="O566" s="80">
        <f t="shared" ca="1" si="23"/>
        <v>779</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2 tahun, 1 bulan, 18 hari</v>
      </c>
      <c r="O567" s="80">
        <f t="shared" ca="1" si="23"/>
        <v>779</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2 tahun, 1 bulan, 18 hari</v>
      </c>
      <c r="O568" s="80">
        <f t="shared" ca="1" si="23"/>
        <v>779</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2 tahun, 1 bulan, 18 hari</v>
      </c>
      <c r="O569" s="80">
        <f t="shared" ref="O569:O590" ca="1" si="24">TODAY()-C569</f>
        <v>779</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2 tahun, 1 bulan, 17 hari</v>
      </c>
      <c r="O570" s="80">
        <f t="shared" ca="1" si="24"/>
        <v>778</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2 tahun, 1 bulan, 17 hari</v>
      </c>
      <c r="O571" s="80">
        <f t="shared" ca="1" si="24"/>
        <v>778</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2 tahun, 1 bulan, 17 hari</v>
      </c>
      <c r="O572" s="80">
        <f t="shared" ca="1" si="24"/>
        <v>778</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2 tahun, 1 bulan, 17 hari</v>
      </c>
      <c r="O573" s="80">
        <f t="shared" ca="1" si="24"/>
        <v>778</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2 tahun, 1 bulan, 16 hari</v>
      </c>
      <c r="O574" s="80">
        <f t="shared" ca="1" si="24"/>
        <v>777</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2 tahun, 1 bulan, 16 hari</v>
      </c>
      <c r="O575" s="80">
        <f t="shared" ca="1" si="24"/>
        <v>777</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2 tahun, 1 bulan, 16 hari</v>
      </c>
      <c r="O576" s="80">
        <f t="shared" ca="1" si="24"/>
        <v>777</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2 tahun, 1 bulan, 13 hari</v>
      </c>
      <c r="O577" s="80">
        <f t="shared" ca="1" si="24"/>
        <v>774</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2 tahun, 1 bulan, 13 hari</v>
      </c>
      <c r="O578" s="80">
        <f t="shared" ca="1" si="24"/>
        <v>774</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2 tahun, 1 bulan, 13 hari</v>
      </c>
      <c r="O579" s="80">
        <f t="shared" ca="1" si="24"/>
        <v>774</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2 tahun, 1 bulan, 13 hari</v>
      </c>
      <c r="O580" s="80">
        <f t="shared" ca="1" si="24"/>
        <v>774</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2 tahun, 1 bulan, 12 hari</v>
      </c>
      <c r="O581" s="80">
        <f t="shared" ca="1" si="24"/>
        <v>773</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2 tahun, 1 bulan, 12 hari</v>
      </c>
      <c r="O582" s="80">
        <f t="shared" ca="1" si="24"/>
        <v>773</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2 tahun, 1 bulan, 12 hari</v>
      </c>
      <c r="O583" s="80">
        <f t="shared" ca="1" si="24"/>
        <v>773</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2 tahun, 1 bulan, 12 hari</v>
      </c>
      <c r="O584" s="80">
        <f t="shared" ca="1" si="24"/>
        <v>773</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2 tahun, 1 bulan, 12 hari</v>
      </c>
      <c r="O585" s="80">
        <f t="shared" ca="1" si="24"/>
        <v>773</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2 tahun, 1 bulan, 12 hari</v>
      </c>
      <c r="O586" s="80">
        <f t="shared" ca="1" si="24"/>
        <v>773</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2 tahun, 1 bulan, 11 hari</v>
      </c>
      <c r="O587" s="80">
        <f t="shared" ca="1" si="24"/>
        <v>772</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2 tahun, 1 bulan, 11 hari</v>
      </c>
      <c r="O588" s="80">
        <f t="shared" ca="1" si="24"/>
        <v>772</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2 tahun, 1 bulan, 11 hari</v>
      </c>
      <c r="O589" s="80">
        <f t="shared" ca="1" si="24"/>
        <v>772</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2 tahun, 1 bulan, 11 hari</v>
      </c>
      <c r="O590" s="80">
        <f t="shared" ca="1" si="24"/>
        <v>772</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2 tahun, 1 bulan, 10 hari</v>
      </c>
      <c r="O591" s="80">
        <f t="shared" ref="O591:O599" ca="1" si="26">TODAY()-C591</f>
        <v>771</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2 tahun, 1 bulan, 10 hari</v>
      </c>
      <c r="O592" s="80">
        <f t="shared" ca="1" si="26"/>
        <v>771</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2 tahun, 1 bulan, 10 hari</v>
      </c>
      <c r="O593" s="80">
        <f t="shared" ca="1" si="26"/>
        <v>771</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2 tahun, 1 bulan, 9 hari</v>
      </c>
      <c r="O594" s="80">
        <f t="shared" ca="1" si="26"/>
        <v>770</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2 tahun, 1 bulan, 9 hari</v>
      </c>
      <c r="O595" s="80">
        <f t="shared" ca="1" si="26"/>
        <v>770</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2 tahun, 1 bulan, 7 hari</v>
      </c>
      <c r="O596" s="80">
        <f t="shared" ca="1" si="26"/>
        <v>767</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2 tahun, 1 bulan, 7 hari</v>
      </c>
      <c r="O597" s="80">
        <f t="shared" ca="1" si="26"/>
        <v>767</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2 tahun, 1 bulan, 7 hari</v>
      </c>
      <c r="O598" s="80">
        <f t="shared" ca="1" si="26"/>
        <v>767</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2 tahun, 1 bulan, 6 hari</v>
      </c>
      <c r="O599" s="80">
        <f t="shared" ca="1" si="26"/>
        <v>766</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2 tahun, 1 bulan, 6 hari</v>
      </c>
      <c r="O600" s="80">
        <f t="shared" ref="O600:O661" ca="1" si="27">TODAY()-C600</f>
        <v>766</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2 tahun, 1 bulan, 6 hari</v>
      </c>
      <c r="O601" s="80">
        <f t="shared" ca="1" si="27"/>
        <v>766</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2 tahun, 1 bulan, 5 hari</v>
      </c>
      <c r="O602" s="80">
        <f t="shared" ca="1" si="27"/>
        <v>765</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2 tahun, 1 bulan, 4 hari</v>
      </c>
      <c r="O603" s="80">
        <f t="shared" ca="1" si="27"/>
        <v>764</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2 tahun, 1 bulan, 4 hari</v>
      </c>
      <c r="O604" s="80">
        <f t="shared" ca="1" si="27"/>
        <v>764</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2 tahun, 1 bulan, 4 hari</v>
      </c>
      <c r="O605" s="80">
        <f t="shared" ca="1" si="27"/>
        <v>764</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2 tahun, 1 bulan, 4 hari</v>
      </c>
      <c r="O606" s="80">
        <f t="shared" ca="1" si="27"/>
        <v>764</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2 tahun, 1 bulan, 4 hari</v>
      </c>
      <c r="O607" s="80">
        <f t="shared" ca="1" si="27"/>
        <v>764</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2 tahun, 1 bulan, 3 hari</v>
      </c>
      <c r="O608" s="80">
        <f t="shared" ca="1" si="27"/>
        <v>763</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2 tahun, 1 bulan, 3 hari</v>
      </c>
      <c r="O609" s="80">
        <f t="shared" ca="1" si="27"/>
        <v>763</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2 tahun, 1 bulan, 3 hari</v>
      </c>
      <c r="O610" s="80">
        <f t="shared" ca="1" si="27"/>
        <v>763</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2 tahun, 1 bulan, 3 hari</v>
      </c>
      <c r="O611" s="80">
        <f t="shared" ca="1" si="27"/>
        <v>763</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2 tahun, 1 bulan, 0 hari</v>
      </c>
      <c r="O612" s="80">
        <f t="shared" ca="1" si="27"/>
        <v>760</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2 tahun, 1 bulan, 0 hari</v>
      </c>
      <c r="O613" s="80">
        <f t="shared" ca="1" si="27"/>
        <v>760</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2 tahun, 1 bulan, 0 hari</v>
      </c>
      <c r="O614" s="80">
        <f t="shared" ca="1" si="27"/>
        <v>760</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2 tahun, 1 bulan, 0 hari</v>
      </c>
      <c r="O615" s="80">
        <f t="shared" ca="1" si="27"/>
        <v>760</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2 tahun, 1 bulan, 0 hari</v>
      </c>
      <c r="O616" s="80">
        <f t="shared" ca="1" si="27"/>
        <v>760</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2 tahun, 1 bulan, 0 hari</v>
      </c>
      <c r="O617" s="80">
        <f t="shared" ca="1" si="27"/>
        <v>760</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2 tahun, 0 bulan, 29 hari</v>
      </c>
      <c r="O618" s="80">
        <f t="shared" ca="1" si="27"/>
        <v>759</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2 tahun, 0 bulan, 29 hari</v>
      </c>
      <c r="O619" s="80">
        <f t="shared" ca="1" si="27"/>
        <v>759</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2 tahun, 0 bulan, 29 hari</v>
      </c>
      <c r="O620" s="80">
        <f t="shared" ca="1" si="27"/>
        <v>759</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2 tahun, 0 bulan, 29 hari</v>
      </c>
      <c r="O621" s="80">
        <f t="shared" ca="1" si="27"/>
        <v>759</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2 tahun, 0 bulan, 28 hari</v>
      </c>
      <c r="O622" s="80">
        <f t="shared" ca="1" si="27"/>
        <v>758</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2 tahun, 0 bulan, 28 hari</v>
      </c>
      <c r="O623" s="80">
        <f t="shared" ca="1" si="27"/>
        <v>758</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2 tahun, 0 bulan, 28 hari</v>
      </c>
      <c r="O624" s="80">
        <f t="shared" ca="1" si="27"/>
        <v>758</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2 tahun, 0 bulan, 28 hari</v>
      </c>
      <c r="O625" s="80">
        <f t="shared" ca="1" si="27"/>
        <v>758</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2 tahun, 0 bulan, 27 hari</v>
      </c>
      <c r="O626" s="80">
        <f t="shared" ca="1" si="27"/>
        <v>757</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2 tahun, 0 bulan, 27 hari</v>
      </c>
      <c r="O627" s="80">
        <f t="shared" ca="1" si="27"/>
        <v>757</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2 tahun, 0 bulan, 27 hari</v>
      </c>
      <c r="O628" s="80">
        <f t="shared" ca="1" si="27"/>
        <v>757</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2 tahun, 0 bulan, 27 hari</v>
      </c>
      <c r="O629" s="80">
        <f t="shared" ca="1" si="27"/>
        <v>757</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2 tahun, 0 bulan, 26 hari</v>
      </c>
      <c r="O630" s="80">
        <f t="shared" ca="1" si="27"/>
        <v>756</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2 tahun, 0 bulan, 26 hari</v>
      </c>
      <c r="O631" s="80">
        <f t="shared" ca="1" si="27"/>
        <v>756</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2 tahun, 0 bulan, 26 hari</v>
      </c>
      <c r="O632" s="80">
        <f t="shared" ca="1" si="27"/>
        <v>756</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2 tahun, 0 bulan, 22 hari</v>
      </c>
      <c r="O633" s="80">
        <f t="shared" ca="1" si="27"/>
        <v>752</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2 tahun, 0 bulan, 21 hari</v>
      </c>
      <c r="O634" s="80">
        <f t="shared" ca="1" si="27"/>
        <v>751</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2 tahun, 0 bulan, 21 hari</v>
      </c>
      <c r="O635" s="80">
        <f t="shared" ca="1" si="27"/>
        <v>751</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2 tahun, 0 bulan, 21 hari</v>
      </c>
      <c r="O636" s="80">
        <f t="shared" ca="1" si="27"/>
        <v>751</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2 tahun, 0 bulan, 21 hari</v>
      </c>
      <c r="O637" s="80">
        <f t="shared" ca="1" si="27"/>
        <v>751</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2 tahun, 0 bulan, 20 hari</v>
      </c>
      <c r="O638" s="80">
        <f t="shared" ca="1" si="27"/>
        <v>750</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2 tahun, 0 bulan, 20 hari</v>
      </c>
      <c r="O639" s="80">
        <f t="shared" ca="1" si="27"/>
        <v>750</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2 tahun, 0 bulan, 20 hari</v>
      </c>
      <c r="O640" s="80">
        <f t="shared" ca="1" si="27"/>
        <v>750</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2 tahun, 0 bulan, 19 hari</v>
      </c>
      <c r="O641" s="80">
        <f t="shared" ca="1" si="27"/>
        <v>749</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2 tahun, 0 bulan, 19 hari</v>
      </c>
      <c r="O642" s="80">
        <f t="shared" ca="1" si="27"/>
        <v>749</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2 tahun, 0 bulan, 19 hari</v>
      </c>
      <c r="O643" s="80">
        <f t="shared" ca="1" si="27"/>
        <v>749</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2 tahun, 0 bulan, 19 hari</v>
      </c>
      <c r="O644" s="80">
        <f t="shared" ca="1" si="27"/>
        <v>749</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2 tahun, 0 bulan, 19 hari</v>
      </c>
      <c r="O645" s="80">
        <f t="shared" ca="1" si="27"/>
        <v>749</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2 tahun, 0 bulan, 19 hari</v>
      </c>
      <c r="O646" s="80">
        <f t="shared" ca="1" si="27"/>
        <v>749</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2 tahun, 0 bulan, 19 hari</v>
      </c>
      <c r="O647" s="80">
        <f t="shared" ca="1" si="27"/>
        <v>749</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2 tahun, 0 bulan, 19 hari</v>
      </c>
      <c r="O648" s="80">
        <f t="shared" ca="1" si="27"/>
        <v>749</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2 tahun, 0 bulan, 19 hari</v>
      </c>
      <c r="O649" s="80">
        <f t="shared" ca="1" si="27"/>
        <v>749</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2 tahun, 0 bulan, 16 hari</v>
      </c>
      <c r="O650" s="80">
        <f t="shared" ca="1" si="27"/>
        <v>746</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2 tahun, 0 bulan, 15 hari</v>
      </c>
      <c r="O651" s="80">
        <f t="shared" ca="1" si="27"/>
        <v>745</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2 tahun, 0 bulan, 15 hari</v>
      </c>
      <c r="O652" s="80">
        <f t="shared" ca="1" si="27"/>
        <v>745</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2 tahun, 0 bulan, 15 hari</v>
      </c>
      <c r="O653" s="80">
        <f t="shared" ca="1" si="27"/>
        <v>745</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2 tahun, 0 bulan, 15 hari</v>
      </c>
      <c r="O654" s="80">
        <f t="shared" ca="1" si="27"/>
        <v>745</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2 tahun, 0 bulan, 15 hari</v>
      </c>
      <c r="O655" s="80">
        <f t="shared" ca="1" si="27"/>
        <v>745</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2 tahun, 0 bulan, 15 hari</v>
      </c>
      <c r="O656" s="80">
        <f t="shared" ca="1" si="27"/>
        <v>745</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2 tahun, 0 bulan, 15 hari</v>
      </c>
      <c r="O657" s="80">
        <f t="shared" ca="1" si="27"/>
        <v>745</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2 tahun, 0 bulan, 15 hari</v>
      </c>
      <c r="O658" s="80">
        <f t="shared" ca="1" si="27"/>
        <v>745</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2 tahun, 0 bulan, 15 hari</v>
      </c>
      <c r="O659" s="80">
        <f t="shared" ca="1" si="27"/>
        <v>745</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2 tahun, 0 bulan, 15 hari</v>
      </c>
      <c r="O660" s="80">
        <f t="shared" ca="1" si="27"/>
        <v>745</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2 tahun, 0 bulan, 15 hari</v>
      </c>
      <c r="O661" s="80">
        <f t="shared" ca="1" si="27"/>
        <v>745</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2 tahun, 0 bulan, 14 hari</v>
      </c>
      <c r="O662" s="80">
        <f t="shared" ref="O662:O725" ca="1" si="29">TODAY()-C662</f>
        <v>744</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2 tahun, 0 bulan, 14 hari</v>
      </c>
      <c r="O663" s="80">
        <f t="shared" ca="1" si="29"/>
        <v>744</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2 tahun, 0 bulan, 14 hari</v>
      </c>
      <c r="O664" s="80">
        <f t="shared" ca="1" si="29"/>
        <v>744</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2 tahun, 0 bulan, 14 hari</v>
      </c>
      <c r="O665" s="80">
        <f t="shared" ca="1" si="29"/>
        <v>744</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2 tahun, 0 bulan, 14 hari</v>
      </c>
      <c r="O666" s="80">
        <f t="shared" ca="1" si="29"/>
        <v>744</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2 tahun, 0 bulan, 13 hari</v>
      </c>
      <c r="O667" s="80">
        <f t="shared" ca="1" si="29"/>
        <v>743</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2 tahun, 0 bulan, 13 hari</v>
      </c>
      <c r="O668" s="80">
        <f t="shared" ca="1" si="29"/>
        <v>743</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2 tahun, 0 bulan, 13 hari</v>
      </c>
      <c r="O669" s="80">
        <f t="shared" ca="1" si="29"/>
        <v>743</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2 tahun, 0 bulan, 13 hari</v>
      </c>
      <c r="O670" s="80">
        <f t="shared" ca="1" si="29"/>
        <v>743</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2 tahun, 0 bulan, 13 hari</v>
      </c>
      <c r="O671" s="80">
        <f t="shared" ca="1" si="29"/>
        <v>743</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2 tahun, 0 bulan, 13 hari</v>
      </c>
      <c r="O672" s="80">
        <f t="shared" ca="1" si="29"/>
        <v>743</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2 tahun, 0 bulan, 13 hari</v>
      </c>
      <c r="O673" s="80">
        <f t="shared" ca="1" si="29"/>
        <v>743</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2 tahun, 0 bulan, 12 hari</v>
      </c>
      <c r="O674" s="80">
        <f t="shared" ca="1" si="29"/>
        <v>742</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2 tahun, 0 bulan, 12 hari</v>
      </c>
      <c r="O675" s="80">
        <f t="shared" ca="1" si="29"/>
        <v>742</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2 tahun, 0 bulan, 12 hari</v>
      </c>
      <c r="O676" s="80">
        <f t="shared" ca="1" si="29"/>
        <v>742</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2 tahun, 0 bulan, 12 hari</v>
      </c>
      <c r="O677" s="80">
        <f t="shared" ca="1" si="29"/>
        <v>742</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2 tahun, 0 bulan, 9 hari</v>
      </c>
      <c r="O678" s="80">
        <f t="shared" ca="1" si="29"/>
        <v>739</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2 tahun, 0 bulan, 9 hari</v>
      </c>
      <c r="O679" s="80">
        <f t="shared" ca="1" si="29"/>
        <v>739</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2 tahun, 0 bulan, 8 hari</v>
      </c>
      <c r="O680" s="80">
        <f t="shared" ca="1" si="29"/>
        <v>738</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2 tahun, 0 bulan, 8 hari</v>
      </c>
      <c r="O681" s="80">
        <f t="shared" ca="1" si="29"/>
        <v>738</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2 tahun, 0 bulan, 8 hari</v>
      </c>
      <c r="O682" s="80">
        <f t="shared" ca="1" si="29"/>
        <v>738</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2 tahun, 0 bulan, 8 hari</v>
      </c>
      <c r="O683" s="80">
        <f t="shared" ca="1" si="29"/>
        <v>738</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2 tahun, 0 bulan, 8 hari</v>
      </c>
      <c r="O684" s="80">
        <f t="shared" ca="1" si="29"/>
        <v>738</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2 tahun, 0 bulan, 8 hari</v>
      </c>
      <c r="O685" s="80">
        <f t="shared" ca="1" si="29"/>
        <v>738</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2 tahun, 0 bulan, 8 hari</v>
      </c>
      <c r="O686" s="80">
        <f t="shared" ca="1" si="29"/>
        <v>738</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2 tahun, 0 bulan, 8 hari</v>
      </c>
      <c r="O687" s="80">
        <f t="shared" ca="1" si="29"/>
        <v>738</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2 tahun, 0 bulan, 8 hari</v>
      </c>
      <c r="O688" s="80">
        <f t="shared" ca="1" si="29"/>
        <v>738</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2 tahun, 0 bulan, 8 hari</v>
      </c>
      <c r="O689" s="80">
        <f t="shared" ca="1" si="29"/>
        <v>738</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2 tahun, 0 bulan, 7 hari</v>
      </c>
      <c r="O690" s="80">
        <f t="shared" ca="1" si="29"/>
        <v>737</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2 tahun, 0 bulan, 7 hari</v>
      </c>
      <c r="O691" s="80">
        <f t="shared" ca="1" si="29"/>
        <v>737</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2 tahun, 0 bulan, 7 hari</v>
      </c>
      <c r="O692" s="80">
        <f t="shared" ca="1" si="29"/>
        <v>737</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2 tahun, 0 bulan, 7 hari</v>
      </c>
      <c r="O693" s="80">
        <f t="shared" ca="1" si="29"/>
        <v>737</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2 tahun, 0 bulan, 7 hari</v>
      </c>
      <c r="O694" s="80">
        <f t="shared" ca="1" si="29"/>
        <v>737</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2 tahun, 0 bulan, 7 hari</v>
      </c>
      <c r="O695" s="80">
        <f t="shared" ca="1" si="29"/>
        <v>737</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2 tahun, 0 bulan, 7 hari</v>
      </c>
      <c r="O696" s="80">
        <f t="shared" ca="1" si="29"/>
        <v>737</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2 tahun, 0 bulan, 7 hari</v>
      </c>
      <c r="O697" s="80">
        <f t="shared" ca="1" si="29"/>
        <v>737</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2 tahun, 0 bulan, 6 hari</v>
      </c>
      <c r="O698" s="80">
        <f t="shared" ca="1" si="29"/>
        <v>736</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2 tahun, 0 bulan, 6 hari</v>
      </c>
      <c r="O699" s="80">
        <f t="shared" ca="1" si="29"/>
        <v>736</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2 tahun, 0 bulan, 6 hari</v>
      </c>
      <c r="O700" s="80">
        <f t="shared" ca="1" si="29"/>
        <v>736</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2 tahun, 0 bulan, 6 hari</v>
      </c>
      <c r="O701" s="80">
        <f t="shared" ca="1" si="29"/>
        <v>736</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2 tahun, 0 bulan, 2 hari</v>
      </c>
      <c r="O702" s="80">
        <f t="shared" ca="1" si="29"/>
        <v>732</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2 tahun, 0 bulan, 2 hari</v>
      </c>
      <c r="O703" s="80">
        <f t="shared" ca="1" si="29"/>
        <v>732</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2 tahun, 0 bulan, 2 hari</v>
      </c>
      <c r="O704" s="80">
        <f t="shared" ca="1" si="29"/>
        <v>732</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2 tahun, 0 bulan, 1 hari</v>
      </c>
      <c r="O705" s="80">
        <f t="shared" ca="1" si="29"/>
        <v>731</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46304</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2 tahun, 0 bulan, 0 hari</v>
      </c>
      <c r="O707" s="80">
        <f t="shared" ca="1" si="29"/>
        <v>730</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2 tahun, 0 bulan, 0 hari</v>
      </c>
      <c r="O708" s="80">
        <f t="shared" ca="1" si="29"/>
        <v>730</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2 tahun, 0 bulan, 0 hari</v>
      </c>
      <c r="O709" s="80">
        <f t="shared" ca="1" si="29"/>
        <v>730</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2 tahun, 0 bulan, 0 hari</v>
      </c>
      <c r="O710" s="80">
        <f t="shared" ca="1" si="29"/>
        <v>730</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11 bulan, 29 hari</v>
      </c>
      <c r="O711" s="80">
        <f t="shared" ca="1" si="29"/>
        <v>729</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11 bulan, 29 hari</v>
      </c>
      <c r="O712" s="80">
        <f t="shared" ca="1" si="29"/>
        <v>729</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11 bulan, 29 hari</v>
      </c>
      <c r="O713" s="80">
        <f t="shared" ca="1" si="29"/>
        <v>729</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11 bulan, 29 hari</v>
      </c>
      <c r="O714" s="80">
        <f t="shared" ca="1" si="29"/>
        <v>729</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11 bulan, 29 hari</v>
      </c>
      <c r="O715" s="80">
        <f t="shared" ca="1" si="29"/>
        <v>729</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11 bulan, 28 hari</v>
      </c>
      <c r="O716" s="80">
        <f t="shared" ca="1" si="29"/>
        <v>728</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11 bulan, 25 hari</v>
      </c>
      <c r="O717" s="80">
        <f t="shared" ca="1" si="29"/>
        <v>725</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11 bulan, 25 hari</v>
      </c>
      <c r="O718" s="80">
        <f t="shared" ca="1" si="29"/>
        <v>725</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11 bulan, 25 hari</v>
      </c>
      <c r="O719" s="80">
        <f t="shared" ca="1" si="29"/>
        <v>725</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11 bulan, 25 hari</v>
      </c>
      <c r="O720" s="80">
        <f t="shared" ca="1" si="29"/>
        <v>725</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11 bulan, 25 hari</v>
      </c>
      <c r="O721" s="80">
        <f t="shared" ca="1" si="29"/>
        <v>725</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11 bulan, 23 hari</v>
      </c>
      <c r="O722" s="80">
        <f t="shared" ca="1" si="29"/>
        <v>723</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11 bulan, 23 hari</v>
      </c>
      <c r="O723" s="80">
        <f t="shared" ca="1" si="29"/>
        <v>723</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11 bulan, 23 hari</v>
      </c>
      <c r="O724" s="80">
        <f t="shared" ca="1" si="29"/>
        <v>723</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11 bulan, 23 hari</v>
      </c>
      <c r="O725" s="80">
        <f t="shared" ca="1" si="29"/>
        <v>723</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11 bulan, 23 hari</v>
      </c>
      <c r="O726" s="80">
        <f t="shared" ref="O726" ca="1" si="31">TODAY()-C726</f>
        <v>723</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11 bulan, 23 hari</v>
      </c>
      <c r="O727" s="80">
        <f t="shared" ref="O727:O762" ca="1" si="32">TODAY()-C727</f>
        <v>723</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11 bulan, 23 hari</v>
      </c>
      <c r="O728" s="80">
        <f t="shared" ca="1" si="32"/>
        <v>723</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11 bulan, 23 hari</v>
      </c>
      <c r="O729" s="80">
        <f t="shared" ca="1" si="32"/>
        <v>723</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11 bulan, 23 hari</v>
      </c>
      <c r="O730" s="80">
        <f t="shared" ca="1" si="32"/>
        <v>723</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11 bulan, 22 hari</v>
      </c>
      <c r="O731" s="80">
        <f t="shared" ca="1" si="32"/>
        <v>722</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11 bulan, 22 hari</v>
      </c>
      <c r="O732" s="80">
        <f t="shared" ca="1" si="32"/>
        <v>722</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11 bulan, 22 hari</v>
      </c>
      <c r="O733" s="80">
        <f t="shared" ca="1" si="32"/>
        <v>722</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11 bulan, 22 hari</v>
      </c>
      <c r="O734" s="80">
        <f t="shared" ca="1" si="32"/>
        <v>722</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11 bulan, 22 hari</v>
      </c>
      <c r="O735" s="80">
        <f t="shared" ca="1" si="32"/>
        <v>722</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11 bulan, 21 hari</v>
      </c>
      <c r="O736" s="80">
        <f t="shared" ca="1" si="32"/>
        <v>721</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11 bulan, 21 hari</v>
      </c>
      <c r="O737" s="80">
        <f t="shared" ca="1" si="32"/>
        <v>721</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11 bulan, 21 hari</v>
      </c>
      <c r="O738" s="80">
        <f t="shared" ca="1" si="32"/>
        <v>721</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11 bulan, 21 hari</v>
      </c>
      <c r="O739" s="80">
        <f t="shared" ca="1" si="32"/>
        <v>721</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11 bulan, 21 hari</v>
      </c>
      <c r="O740" s="80">
        <f t="shared" ca="1" si="32"/>
        <v>721</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11 bulan, 21 hari</v>
      </c>
      <c r="O741" s="80">
        <f t="shared" ca="1" si="32"/>
        <v>721</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11 bulan, 21 hari</v>
      </c>
      <c r="O742" s="80">
        <f t="shared" ca="1" si="32"/>
        <v>721</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11 bulan, 21 hari</v>
      </c>
      <c r="O743" s="80">
        <f t="shared" ca="1" si="32"/>
        <v>721</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11 bulan, 18 hari</v>
      </c>
      <c r="O744" s="80">
        <f t="shared" ca="1" si="32"/>
        <v>718</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11 bulan, 18 hari</v>
      </c>
      <c r="O745" s="80">
        <f t="shared" ca="1" si="32"/>
        <v>718</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11 bulan, 18 hari</v>
      </c>
      <c r="O746" s="80">
        <f t="shared" ca="1" si="32"/>
        <v>718</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11 bulan, 18 hari</v>
      </c>
      <c r="O747" s="80">
        <f t="shared" ca="1" si="32"/>
        <v>718</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11 bulan, 18 hari</v>
      </c>
      <c r="O748" s="80">
        <f t="shared" ca="1" si="32"/>
        <v>718</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11 bulan, 18 hari</v>
      </c>
      <c r="O749" s="80">
        <f t="shared" ca="1" si="32"/>
        <v>718</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11 bulan, 18 hari</v>
      </c>
      <c r="O750" s="80">
        <f t="shared" ca="1" si="32"/>
        <v>718</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11 bulan, 18 hari</v>
      </c>
      <c r="O751" s="80">
        <f t="shared" ca="1" si="32"/>
        <v>718</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11 bulan, 18 hari</v>
      </c>
      <c r="O752" s="80">
        <f t="shared" ca="1" si="32"/>
        <v>718</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11 bulan, 17 hari</v>
      </c>
      <c r="O753" s="80">
        <f t="shared" ca="1" si="32"/>
        <v>717</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11 bulan, 17 hari</v>
      </c>
      <c r="O754" s="80">
        <f t="shared" ca="1" si="32"/>
        <v>717</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11 bulan, 17 hari</v>
      </c>
      <c r="O755" s="80">
        <f t="shared" ca="1" si="32"/>
        <v>717</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11 bulan, 16 hari</v>
      </c>
      <c r="O756" s="80">
        <f t="shared" ca="1" si="32"/>
        <v>716</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11 bulan, 16 hari</v>
      </c>
      <c r="O757" s="80">
        <f t="shared" ca="1" si="32"/>
        <v>716</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11 bulan, 16 hari</v>
      </c>
      <c r="O758" s="80">
        <f t="shared" ca="1" si="32"/>
        <v>716</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11 bulan, 16 hari</v>
      </c>
      <c r="O759" s="80">
        <f t="shared" ca="1" si="32"/>
        <v>716</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11 bulan, 16 hari</v>
      </c>
      <c r="O760" s="80">
        <f t="shared" ca="1" si="32"/>
        <v>716</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11 bulan, 15 hari</v>
      </c>
      <c r="O761" s="80">
        <f t="shared" ca="1" si="32"/>
        <v>715</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11 bulan, 15 hari</v>
      </c>
      <c r="O762" s="80">
        <f t="shared" ca="1" si="32"/>
        <v>715</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11 bulan, 15 hari</v>
      </c>
      <c r="O764" s="80">
        <f t="shared" ref="O764:O779" ca="1" si="33">TODAY()-C764</f>
        <v>715</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11 bulan, 15 hari</v>
      </c>
      <c r="O765" s="80">
        <f t="shared" ca="1" si="33"/>
        <v>715</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11 bulan, 15 hari</v>
      </c>
      <c r="O766" s="80">
        <f t="shared" ca="1" si="33"/>
        <v>715</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11 bulan, 15 hari</v>
      </c>
      <c r="O767" s="80">
        <f t="shared" ca="1" si="33"/>
        <v>715</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11 bulan, 14 hari</v>
      </c>
      <c r="O768" s="80">
        <f t="shared" ca="1" si="33"/>
        <v>714</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11 bulan, 11 hari</v>
      </c>
      <c r="O769" s="80">
        <f t="shared" ca="1" si="33"/>
        <v>711</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11 bulan, 10 hari</v>
      </c>
      <c r="O770" s="80">
        <f t="shared" ca="1" si="33"/>
        <v>710</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11 bulan, 10 hari</v>
      </c>
      <c r="O771" s="80">
        <f t="shared" ca="1" si="33"/>
        <v>710</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11 bulan, 10 hari</v>
      </c>
      <c r="O772" s="80">
        <f t="shared" ca="1" si="33"/>
        <v>710</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11 bulan, 10 hari</v>
      </c>
      <c r="O773" s="80">
        <f t="shared" ca="1" si="33"/>
        <v>710</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11 bulan, 9 hari</v>
      </c>
      <c r="O774" s="80">
        <f t="shared" ca="1" si="33"/>
        <v>709</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11 bulan, 9 hari</v>
      </c>
      <c r="O775" s="80">
        <f t="shared" ca="1" si="33"/>
        <v>709</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11 bulan, 9 hari</v>
      </c>
      <c r="O776" s="80">
        <f t="shared" ca="1" si="33"/>
        <v>709</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11 bulan, 9 hari</v>
      </c>
      <c r="O777" s="80">
        <f t="shared" ca="1" si="33"/>
        <v>709</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11 bulan, 8 hari</v>
      </c>
      <c r="O778" s="80">
        <f t="shared" ca="1" si="33"/>
        <v>708</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11 bulan, 8 hari</v>
      </c>
      <c r="O779" s="80">
        <f t="shared" ca="1" si="33"/>
        <v>708</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11 bulan, 8 hari</v>
      </c>
      <c r="O781" s="80">
        <f t="shared" ref="O781:O783" ca="1" si="35">TODAY()-C781</f>
        <v>707</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11 bulan, 8 hari</v>
      </c>
      <c r="O782" s="80">
        <f t="shared" ca="1" si="35"/>
        <v>707</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11 bulan, 8 hari</v>
      </c>
      <c r="O783" s="80">
        <f t="shared" ca="1" si="35"/>
        <v>707</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11 bulan, 5 hari</v>
      </c>
      <c r="O785" s="80">
        <f t="shared" ref="O785:O791" ca="1" si="36">TODAY()-C785</f>
        <v>704</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11 bulan, 5 hari</v>
      </c>
      <c r="O786" s="80">
        <f t="shared" ca="1" si="36"/>
        <v>704</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11 bulan, 4 hari</v>
      </c>
      <c r="O787" s="80">
        <f t="shared" ca="1" si="36"/>
        <v>703</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11 bulan, 4 hari</v>
      </c>
      <c r="O788" s="80">
        <f t="shared" ca="1" si="36"/>
        <v>703</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11 bulan, 4 hari</v>
      </c>
      <c r="O789" s="80">
        <f t="shared" ca="1" si="36"/>
        <v>703</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11 bulan, 4 hari</v>
      </c>
      <c r="O790" s="80">
        <f t="shared" ca="1" si="36"/>
        <v>703</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11 bulan, 4 hari</v>
      </c>
      <c r="O791" s="80">
        <f t="shared" ca="1" si="36"/>
        <v>703</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11 bulan, 1 hari</v>
      </c>
      <c r="O810" s="80">
        <f t="shared" ref="O810" ca="1" si="37">TODAY()-C810</f>
        <v>700</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11 bulan, 1 hari</v>
      </c>
      <c r="O813" s="80">
        <f t="shared" ref="O813:O814" ca="1" si="38">TODAY()-C813</f>
        <v>700</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11 bulan, 1 hari</v>
      </c>
      <c r="O814" s="80">
        <f t="shared" ca="1" si="38"/>
        <v>700</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10 bulan, 28 hari</v>
      </c>
      <c r="O816" s="80">
        <f t="shared" ref="O816:O832" ca="1" si="39">TODAY()-C816</f>
        <v>697</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10 bulan, 28 hari</v>
      </c>
      <c r="O817" s="80">
        <f t="shared" ca="1" si="39"/>
        <v>697</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10 bulan, 28 hari</v>
      </c>
      <c r="O818" s="80">
        <f t="shared" ca="1" si="39"/>
        <v>697</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10 bulan, 28 hari</v>
      </c>
      <c r="O819" s="80">
        <f t="shared" ca="1" si="39"/>
        <v>697</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10 bulan, 28 hari</v>
      </c>
      <c r="O820" s="80">
        <f t="shared" ca="1" si="39"/>
        <v>697</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10 bulan, 28 hari</v>
      </c>
      <c r="O821" s="80">
        <f t="shared" ca="1" si="39"/>
        <v>697</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10 bulan, 28 hari</v>
      </c>
      <c r="O822" s="80">
        <f t="shared" ca="1" si="39"/>
        <v>697</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10 bulan, 28 hari</v>
      </c>
      <c r="O823" s="80">
        <f t="shared" ca="1" si="39"/>
        <v>697</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10 bulan, 27 hari</v>
      </c>
      <c r="O824" s="80">
        <f t="shared" ca="1" si="39"/>
        <v>696</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10 bulan, 27 hari</v>
      </c>
      <c r="O825" s="80">
        <f t="shared" ca="1" si="39"/>
        <v>696</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10 bulan, 27 hari</v>
      </c>
      <c r="O826" s="80">
        <f t="shared" ca="1" si="39"/>
        <v>696</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10 bulan, 27 hari</v>
      </c>
      <c r="O827" s="80">
        <f t="shared" ca="1" si="39"/>
        <v>696</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10 bulan, 27 hari</v>
      </c>
      <c r="O828" s="80">
        <f t="shared" ca="1" si="39"/>
        <v>696</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10 bulan, 26 hari</v>
      </c>
      <c r="O829" s="80">
        <f t="shared" ca="1" si="39"/>
        <v>695</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10 bulan, 26 hari</v>
      </c>
      <c r="O830" s="80">
        <f t="shared" ca="1" si="39"/>
        <v>695</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10 bulan, 26 hari</v>
      </c>
      <c r="O831" s="80">
        <f t="shared" ca="1" si="39"/>
        <v>695</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10 bulan, 25 hari</v>
      </c>
      <c r="O832" s="80">
        <f t="shared" ca="1" si="39"/>
        <v>694</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10 bulan, 25 hari</v>
      </c>
      <c r="O834" s="80">
        <f t="shared" ref="O834:O850" ca="1" si="41">TODAY()-C834</f>
        <v>694</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10 bulan, 25 hari</v>
      </c>
      <c r="O835" s="80">
        <f t="shared" ca="1" si="41"/>
        <v>694</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10 bulan, 25 hari</v>
      </c>
      <c r="O836" s="80">
        <f t="shared" ca="1" si="41"/>
        <v>694</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10 bulan, 25 hari</v>
      </c>
      <c r="O837" s="80">
        <f t="shared" ca="1" si="41"/>
        <v>694</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10 bulan, 24 hari</v>
      </c>
      <c r="O838" s="80">
        <f t="shared" ca="1" si="41"/>
        <v>693</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10 bulan, 24 hari</v>
      </c>
      <c r="O839" s="80">
        <f t="shared" ca="1" si="41"/>
        <v>693</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10 bulan, 24 hari</v>
      </c>
      <c r="O840" s="80">
        <f t="shared" ca="1" si="41"/>
        <v>693</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10 bulan, 24 hari</v>
      </c>
      <c r="O841" s="80">
        <f t="shared" ca="1" si="41"/>
        <v>693</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10 bulan, 21 hari</v>
      </c>
      <c r="O842" s="80">
        <f t="shared" ca="1" si="41"/>
        <v>690</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10 bulan, 21 hari</v>
      </c>
      <c r="O843" s="80">
        <f t="shared" ca="1" si="41"/>
        <v>690</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10 bulan, 21 hari</v>
      </c>
      <c r="O844" s="80">
        <f t="shared" ca="1" si="41"/>
        <v>690</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10 bulan, 20 hari</v>
      </c>
      <c r="O845" s="80">
        <f t="shared" ca="1" si="41"/>
        <v>689</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10 bulan, 20 hari</v>
      </c>
      <c r="O846" s="80">
        <f t="shared" ca="1" si="41"/>
        <v>689</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10 bulan, 20 hari</v>
      </c>
      <c r="O847" s="80">
        <f t="shared" ca="1" si="41"/>
        <v>689</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10 bulan, 20 hari</v>
      </c>
      <c r="O848" s="80">
        <f t="shared" ca="1" si="41"/>
        <v>689</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10 bulan, 20 hari</v>
      </c>
      <c r="O849" s="80">
        <f t="shared" ca="1" si="41"/>
        <v>689</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10 bulan, 20 hari</v>
      </c>
      <c r="O850" s="80">
        <f t="shared" ca="1" si="41"/>
        <v>689</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10 bulan, 19 hari</v>
      </c>
      <c r="O852" s="80">
        <f t="shared" ref="O852:O912" ca="1" si="42">TODAY()-C852</f>
        <v>688</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10 bulan, 19 hari</v>
      </c>
      <c r="O853" s="80">
        <f t="shared" ca="1" si="42"/>
        <v>688</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10 bulan, 19 hari</v>
      </c>
      <c r="O854" s="80">
        <f t="shared" ca="1" si="42"/>
        <v>688</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10 bulan, 19 hari</v>
      </c>
      <c r="O855" s="80">
        <f t="shared" ca="1" si="42"/>
        <v>688</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10 bulan, 19 hari</v>
      </c>
      <c r="O856" s="80">
        <f t="shared" ca="1" si="42"/>
        <v>688</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10 bulan, 18 hari</v>
      </c>
      <c r="O857" s="80">
        <f t="shared" ca="1" si="42"/>
        <v>687</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10 bulan, 18 hari</v>
      </c>
      <c r="O858" s="80">
        <f t="shared" ca="1" si="42"/>
        <v>687</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10 bulan, 18 hari</v>
      </c>
      <c r="O859" s="80">
        <f t="shared" ca="1" si="42"/>
        <v>687</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10 bulan, 17 hari</v>
      </c>
      <c r="O860" s="80">
        <f t="shared" ca="1" si="42"/>
        <v>686</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10 bulan, 17 hari</v>
      </c>
      <c r="O861" s="80">
        <f t="shared" ca="1" si="42"/>
        <v>686</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10 bulan, 17 hari</v>
      </c>
      <c r="O862" s="80">
        <f t="shared" ca="1" si="42"/>
        <v>686</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10 bulan, 17 hari</v>
      </c>
      <c r="O863" s="80">
        <f t="shared" ca="1" si="42"/>
        <v>686</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10 bulan, 14 hari</v>
      </c>
      <c r="O864" s="80">
        <f t="shared" ca="1" si="42"/>
        <v>683</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10 bulan, 14 hari</v>
      </c>
      <c r="O865" s="80">
        <f t="shared" ca="1" si="42"/>
        <v>683</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10 bulan, 14 hari</v>
      </c>
      <c r="O866" s="80">
        <f t="shared" ca="1" si="42"/>
        <v>683</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10 bulan, 14 hari</v>
      </c>
      <c r="O867" s="80">
        <f t="shared" ca="1" si="42"/>
        <v>683</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10 bulan, 14 hari</v>
      </c>
      <c r="O868" s="80">
        <f t="shared" ca="1" si="42"/>
        <v>683</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10 bulan, 13 hari</v>
      </c>
      <c r="O869" s="80">
        <f t="shared" ca="1" si="42"/>
        <v>682</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10 bulan, 13 hari</v>
      </c>
      <c r="O870" s="80">
        <f t="shared" ca="1" si="42"/>
        <v>682</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10 bulan, 13 hari</v>
      </c>
      <c r="O871" s="80">
        <f t="shared" ca="1" si="42"/>
        <v>682</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10 bulan, 13 hari</v>
      </c>
      <c r="O872" s="80">
        <f t="shared" ca="1" si="42"/>
        <v>682</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10 bulan, 13 hari</v>
      </c>
      <c r="O873" s="80">
        <f t="shared" ca="1" si="42"/>
        <v>682</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10 bulan, 11 hari</v>
      </c>
      <c r="O874" s="80">
        <f t="shared" ca="1" si="42"/>
        <v>680</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10 bulan, 11 hari</v>
      </c>
      <c r="O875" s="80">
        <f t="shared" ca="1" si="42"/>
        <v>680</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10 bulan, 11 hari</v>
      </c>
      <c r="O876" s="80">
        <f t="shared" ca="1" si="42"/>
        <v>680</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10 bulan, 11 hari</v>
      </c>
      <c r="O877" s="80">
        <f t="shared" ca="1" si="42"/>
        <v>680</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10 bulan, 11 hari</v>
      </c>
      <c r="O878" s="80">
        <f t="shared" ca="1" si="42"/>
        <v>680</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10 bulan, 11 hari</v>
      </c>
      <c r="O879" s="80">
        <f t="shared" ca="1" si="42"/>
        <v>680</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10 bulan, 11 hari</v>
      </c>
      <c r="O880" s="80">
        <f t="shared" ca="1" si="42"/>
        <v>680</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10 bulan, 11 hari</v>
      </c>
      <c r="O881" s="80">
        <f t="shared" ca="1" si="42"/>
        <v>680</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10 bulan, 11 hari</v>
      </c>
      <c r="O882" s="80">
        <f t="shared" ca="1" si="42"/>
        <v>680</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10 bulan, 10 hari</v>
      </c>
      <c r="O883" s="80">
        <f t="shared" ca="1" si="42"/>
        <v>679</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10 bulan, 10 hari</v>
      </c>
      <c r="O884" s="80">
        <f t="shared" ca="1" si="42"/>
        <v>679</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10 bulan, 7 hari</v>
      </c>
      <c r="O885" s="80">
        <f t="shared" ca="1" si="42"/>
        <v>676</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10 bulan, 7 hari</v>
      </c>
      <c r="O886" s="80">
        <f t="shared" ca="1" si="42"/>
        <v>676</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10 bulan, 7 hari</v>
      </c>
      <c r="O887" s="80">
        <f t="shared" ca="1" si="42"/>
        <v>676</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10 bulan, 7 hari</v>
      </c>
      <c r="O888" s="80">
        <f t="shared" ca="1" si="42"/>
        <v>676</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10 bulan, 7 hari</v>
      </c>
      <c r="O889" s="80">
        <f t="shared" ca="1" si="42"/>
        <v>676</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10 bulan, 7 hari</v>
      </c>
      <c r="O890" s="80">
        <f t="shared" ca="1" si="42"/>
        <v>676</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10 bulan, 6 hari</v>
      </c>
      <c r="O891" s="80">
        <f t="shared" ca="1" si="42"/>
        <v>675</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10 bulan, 6 hari</v>
      </c>
      <c r="O892" s="80">
        <f t="shared" ca="1" si="42"/>
        <v>675</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10 bulan, 6 hari</v>
      </c>
      <c r="O893" s="80">
        <f t="shared" ca="1" si="42"/>
        <v>675</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10 bulan, 6 hari</v>
      </c>
      <c r="O894" s="80">
        <f t="shared" ca="1" si="42"/>
        <v>675</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10 bulan, 5 hari</v>
      </c>
      <c r="O895" s="80">
        <f t="shared" ca="1" si="42"/>
        <v>674</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10 bulan, 5 hari</v>
      </c>
      <c r="O896" s="80">
        <f t="shared" ca="1" si="42"/>
        <v>674</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10 bulan, 5 hari</v>
      </c>
      <c r="O897" s="80">
        <f t="shared" ca="1" si="42"/>
        <v>674</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10 bulan, 5 hari</v>
      </c>
      <c r="O898" s="80">
        <f t="shared" ca="1" si="42"/>
        <v>674</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10 bulan, 5 hari</v>
      </c>
      <c r="O899" s="80">
        <f t="shared" ca="1" si="42"/>
        <v>674</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10 bulan, 5 hari</v>
      </c>
      <c r="O900" s="80">
        <f t="shared" ca="1" si="42"/>
        <v>674</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10 bulan, 5 hari</v>
      </c>
      <c r="O901" s="80">
        <f t="shared" ca="1" si="42"/>
        <v>674</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10 bulan, 5 hari</v>
      </c>
      <c r="O902" s="80">
        <f t="shared" ca="1" si="42"/>
        <v>674</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10 bulan, 4 hari</v>
      </c>
      <c r="O903" s="80">
        <f t="shared" ca="1" si="42"/>
        <v>673</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10 bulan, 4 hari</v>
      </c>
      <c r="O904" s="80">
        <f t="shared" ca="1" si="42"/>
        <v>673</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10 bulan, 3 hari</v>
      </c>
      <c r="O905" s="80">
        <f t="shared" ca="1" si="42"/>
        <v>672</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10 bulan, 3 hari</v>
      </c>
      <c r="O906" s="80">
        <f t="shared" ca="1" si="42"/>
        <v>672</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10 bulan, 3 hari</v>
      </c>
      <c r="O907" s="80">
        <f t="shared" ca="1" si="42"/>
        <v>672</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10 bulan, 3 hari</v>
      </c>
      <c r="O908" s="80">
        <f t="shared" ca="1" si="42"/>
        <v>672</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10 bulan, 0 hari</v>
      </c>
      <c r="O909" s="80">
        <f t="shared" ca="1" si="42"/>
        <v>669</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10 bulan, 0 hari</v>
      </c>
      <c r="O910" s="80">
        <f t="shared" ca="1" si="42"/>
        <v>669</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10 bulan, 0 hari</v>
      </c>
      <c r="O911" s="80">
        <f t="shared" ca="1" si="42"/>
        <v>669</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10 bulan, 0 hari</v>
      </c>
      <c r="O912" s="80">
        <f t="shared" ca="1" si="42"/>
        <v>669</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9 bulan, 29 hari</v>
      </c>
      <c r="O913" s="80">
        <f t="shared" ref="O913:O958" ca="1" si="44">TODAY()-C913</f>
        <v>668</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9 bulan, 29 hari</v>
      </c>
      <c r="O914" s="80">
        <f t="shared" ca="1" si="44"/>
        <v>668</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9 bulan, 29 hari</v>
      </c>
      <c r="O915" s="80">
        <f t="shared" ca="1" si="44"/>
        <v>668</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9 bulan, 29 hari</v>
      </c>
      <c r="O916" s="80">
        <f t="shared" ca="1" si="44"/>
        <v>668</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9 bulan, 29 hari</v>
      </c>
      <c r="O917" s="80">
        <f t="shared" ca="1" si="44"/>
        <v>668</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9 bulan, 28 hari</v>
      </c>
      <c r="O918" s="80">
        <f t="shared" ca="1" si="44"/>
        <v>667</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9 bulan, 28 hari</v>
      </c>
      <c r="O919" s="80">
        <f t="shared" ca="1" si="44"/>
        <v>667</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9 bulan, 28 hari</v>
      </c>
      <c r="O920" s="80">
        <f t="shared" ca="1" si="44"/>
        <v>667</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9 bulan, 28 hari</v>
      </c>
      <c r="O921" s="80">
        <f t="shared" ca="1" si="44"/>
        <v>667</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9 bulan, 28 hari</v>
      </c>
      <c r="O922" s="80">
        <f t="shared" ca="1" si="44"/>
        <v>667</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9 bulan, 27 hari</v>
      </c>
      <c r="O923" s="80">
        <f t="shared" ca="1" si="44"/>
        <v>666</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9 bulan, 27 hari</v>
      </c>
      <c r="O924" s="80">
        <f t="shared" ca="1" si="44"/>
        <v>666</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9 bulan, 26 hari</v>
      </c>
      <c r="O925" s="80">
        <f t="shared" ca="1" si="44"/>
        <v>665</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9 bulan, 26 hari</v>
      </c>
      <c r="O926" s="80">
        <f t="shared" ca="1" si="44"/>
        <v>665</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9 bulan, 26 hari</v>
      </c>
      <c r="O927" s="80">
        <f t="shared" ca="1" si="44"/>
        <v>665</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9 bulan, 26 hari</v>
      </c>
      <c r="O928" s="80">
        <f t="shared" ca="1" si="44"/>
        <v>665</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9 bulan, 26 hari</v>
      </c>
      <c r="O929" s="80">
        <f t="shared" ca="1" si="44"/>
        <v>665</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9 bulan, 26 hari</v>
      </c>
      <c r="O930" s="80">
        <f t="shared" ca="1" si="44"/>
        <v>665</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9 bulan, 26 hari</v>
      </c>
      <c r="O931" s="80">
        <f t="shared" ca="1" si="44"/>
        <v>665</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9 bulan, 23 hari</v>
      </c>
      <c r="O932" s="80">
        <f t="shared" ca="1" si="44"/>
        <v>662</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9 bulan, 23 hari</v>
      </c>
      <c r="O933" s="80">
        <f t="shared" ca="1" si="44"/>
        <v>662</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9 bulan, 23 hari</v>
      </c>
      <c r="O934" s="80">
        <f t="shared" ca="1" si="44"/>
        <v>662</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9 bulan, 23 hari</v>
      </c>
      <c r="O935" s="80">
        <f t="shared" ca="1" si="44"/>
        <v>662</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9 bulan, 23 hari</v>
      </c>
      <c r="O936" s="80">
        <f t="shared" ca="1" si="44"/>
        <v>662</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9 bulan, 23 hari</v>
      </c>
      <c r="O937" s="80">
        <f t="shared" ca="1" si="44"/>
        <v>662</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9 bulan, 23 hari</v>
      </c>
      <c r="O938" s="80">
        <f t="shared" ca="1" si="44"/>
        <v>662</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9 bulan, 22 hari</v>
      </c>
      <c r="O939" s="80">
        <f t="shared" ca="1" si="44"/>
        <v>661</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9 bulan, 22 hari</v>
      </c>
      <c r="O940" s="80">
        <f t="shared" ca="1" si="44"/>
        <v>661</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9 bulan, 21 hari</v>
      </c>
      <c r="O941" s="80">
        <f t="shared" ca="1" si="44"/>
        <v>660</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9 bulan, 21 hari</v>
      </c>
      <c r="O942" s="80">
        <f t="shared" ca="1" si="44"/>
        <v>660</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9 bulan, 20 hari</v>
      </c>
      <c r="O943" s="80">
        <f t="shared" ca="1" si="44"/>
        <v>659</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9 bulan, 20 hari</v>
      </c>
      <c r="O944" s="80">
        <f t="shared" ca="1" si="44"/>
        <v>659</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9 bulan, 20 hari</v>
      </c>
      <c r="O945" s="80">
        <f t="shared" ca="1" si="44"/>
        <v>659</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9 bulan, 19 hari</v>
      </c>
      <c r="O946" s="80">
        <f t="shared" ca="1" si="44"/>
        <v>658</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9 bulan, 19 hari</v>
      </c>
      <c r="O947" s="80">
        <f t="shared" ca="1" si="44"/>
        <v>658</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9 bulan, 19 hari</v>
      </c>
      <c r="O948" s="80">
        <f t="shared" ca="1" si="44"/>
        <v>658</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9 bulan, 19 hari</v>
      </c>
      <c r="O949" s="80">
        <f t="shared" ca="1" si="44"/>
        <v>658</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9 bulan, 19 hari</v>
      </c>
      <c r="O950" s="80">
        <f t="shared" ca="1" si="44"/>
        <v>658</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9 bulan, 19 hari</v>
      </c>
      <c r="O951" s="80">
        <f t="shared" ca="1" si="44"/>
        <v>658</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9 bulan, 19 hari</v>
      </c>
      <c r="O952" s="80">
        <f t="shared" ca="1" si="44"/>
        <v>658</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9 bulan, 16 hari</v>
      </c>
      <c r="O953" s="80">
        <f t="shared" ca="1" si="44"/>
        <v>655</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9 bulan, 16 hari</v>
      </c>
      <c r="O954" s="80">
        <f t="shared" ca="1" si="44"/>
        <v>655</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9 bulan, 16 hari</v>
      </c>
      <c r="O955" s="80">
        <f t="shared" ca="1" si="44"/>
        <v>655</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9 bulan, 16 hari</v>
      </c>
      <c r="O956" s="80">
        <f t="shared" ca="1" si="44"/>
        <v>655</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9 bulan, 16 hari</v>
      </c>
      <c r="O957" s="80">
        <f t="shared" ca="1" si="44"/>
        <v>655</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9 bulan, 16 hari</v>
      </c>
      <c r="O958" s="80">
        <f t="shared" ca="1" si="44"/>
        <v>655</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104" activePane="bottomLeft" state="frozen"/>
      <selection pane="bottomLeft" activeCell="G461" sqref="G461"/>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1366</v>
      </c>
      <c r="O2" s="30">
        <f ca="1">TODAY()</f>
        <v>46304</v>
      </c>
      <c r="P2" s="32" t="s">
        <v>2878</v>
      </c>
      <c r="Q2" s="17" t="str">
        <f t="shared" ref="Q2:Q65" ca="1" si="2">DATEDIF(C2,$O$2,"Y")&amp;" tahun, "&amp;DATEDIF(C2,$O$2,"YM")&amp;" bulan, "&amp;DATEDIF(C2,$O$2,"MD")&amp;" hari"</f>
        <v>3 tahun, 8 bulan, 27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1358</v>
      </c>
      <c r="O3" s="29"/>
      <c r="P3" s="33" t="s">
        <v>2879</v>
      </c>
      <c r="Q3" s="17" t="str">
        <f t="shared" ca="1" si="2"/>
        <v>3 tahun, 8 bulan, 19 hari</v>
      </c>
    </row>
    <row r="4" spans="1:17" ht="28.8" x14ac:dyDescent="0.3">
      <c r="A4" s="4">
        <f t="shared" si="0"/>
        <v>3</v>
      </c>
      <c r="B4" s="10" t="s">
        <v>823</v>
      </c>
      <c r="C4" s="3">
        <v>44951</v>
      </c>
      <c r="D4" s="3">
        <v>44943</v>
      </c>
      <c r="E4" s="9" t="s">
        <v>39</v>
      </c>
      <c r="F4" s="1" t="s">
        <v>824</v>
      </c>
      <c r="G4" s="1" t="s">
        <v>825</v>
      </c>
      <c r="I4" s="4" t="s">
        <v>1302</v>
      </c>
      <c r="J4" s="4" t="s">
        <v>4395</v>
      </c>
      <c r="N4" s="29">
        <f t="shared" ca="1" si="1"/>
        <v>1353</v>
      </c>
      <c r="O4" s="29"/>
      <c r="P4" s="33" t="s">
        <v>2880</v>
      </c>
      <c r="Q4" s="17" t="str">
        <f t="shared" ca="1" si="2"/>
        <v>3 tahun, 8 bulan, 14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1337</v>
      </c>
      <c r="O5" s="29"/>
      <c r="P5" s="33" t="s">
        <v>2884</v>
      </c>
      <c r="Q5" s="17" t="str">
        <f t="shared" ca="1" si="2"/>
        <v>3 tahun, 7 bulan, 29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1337</v>
      </c>
      <c r="O6" s="29"/>
      <c r="P6" s="33" t="s">
        <v>2884</v>
      </c>
      <c r="Q6" s="17" t="str">
        <f t="shared" ca="1" si="2"/>
        <v>3 tahun, 7 bulan, 29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1333</v>
      </c>
      <c r="O7" s="29"/>
      <c r="P7" s="33" t="s">
        <v>2882</v>
      </c>
      <c r="Q7" s="17" t="str">
        <f t="shared" ca="1" si="2"/>
        <v>3 tahun, 7 bulan, 25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1333</v>
      </c>
      <c r="O8" s="29"/>
      <c r="P8" s="33" t="s">
        <v>2884</v>
      </c>
      <c r="Q8" s="17" t="str">
        <f t="shared" ca="1" si="2"/>
        <v>3 tahun, 7 bulan, 25 hari</v>
      </c>
    </row>
    <row r="9" spans="1:17" ht="33.450000000000003" customHeight="1" x14ac:dyDescent="0.3">
      <c r="A9" s="4">
        <f t="shared" si="0"/>
        <v>8</v>
      </c>
      <c r="B9" s="10" t="s">
        <v>804</v>
      </c>
      <c r="C9" s="3">
        <v>44973</v>
      </c>
      <c r="D9" s="3">
        <v>44973</v>
      </c>
      <c r="E9" s="9" t="s">
        <v>805</v>
      </c>
      <c r="F9" s="1" t="s">
        <v>806</v>
      </c>
      <c r="G9" s="1" t="s">
        <v>807</v>
      </c>
      <c r="I9" s="4" t="s">
        <v>1302</v>
      </c>
      <c r="N9" s="29">
        <f t="shared" ca="1" si="1"/>
        <v>1331</v>
      </c>
      <c r="O9" s="29"/>
      <c r="P9" s="33" t="s">
        <v>2881</v>
      </c>
      <c r="Q9" s="17" t="str">
        <f t="shared" ca="1" si="2"/>
        <v>3 tahun, 7 bulan, 23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1331</v>
      </c>
      <c r="O10" s="29"/>
      <c r="P10" s="33" t="s">
        <v>2879</v>
      </c>
      <c r="Q10" s="17" t="str">
        <f t="shared" ca="1" si="2"/>
        <v>3 tahun, 7 bulan, 23 hari</v>
      </c>
    </row>
    <row r="11" spans="1:17" x14ac:dyDescent="0.3">
      <c r="A11" s="4">
        <f t="shared" si="0"/>
        <v>10</v>
      </c>
      <c r="B11" s="10" t="s">
        <v>799</v>
      </c>
      <c r="C11" s="3">
        <v>44983</v>
      </c>
      <c r="D11" s="3">
        <v>44984</v>
      </c>
      <c r="E11" s="9" t="s">
        <v>39</v>
      </c>
      <c r="F11" s="1" t="s">
        <v>800</v>
      </c>
      <c r="G11" s="1" t="s">
        <v>800</v>
      </c>
      <c r="I11" s="4" t="s">
        <v>1302</v>
      </c>
      <c r="J11" s="4" t="s">
        <v>4395</v>
      </c>
      <c r="N11" s="29">
        <f t="shared" ca="1" si="1"/>
        <v>1321</v>
      </c>
      <c r="O11" s="29"/>
      <c r="P11" s="33" t="s">
        <v>2885</v>
      </c>
      <c r="Q11" s="17" t="str">
        <f t="shared" ca="1" si="2"/>
        <v>3 tahun, 7 bulan, 13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1321</v>
      </c>
      <c r="O12" s="29"/>
      <c r="P12" s="33" t="s">
        <v>2883</v>
      </c>
      <c r="Q12" s="17" t="str">
        <f t="shared" ca="1" si="2"/>
        <v>3 tahun, 7 bulan, 13 hari</v>
      </c>
    </row>
    <row r="13" spans="1:17" x14ac:dyDescent="0.3">
      <c r="A13" s="4">
        <f t="shared" si="0"/>
        <v>12</v>
      </c>
      <c r="B13" s="10" t="s">
        <v>798</v>
      </c>
      <c r="C13" s="3">
        <v>44984</v>
      </c>
      <c r="D13" s="3">
        <v>44979</v>
      </c>
      <c r="E13" s="9" t="s">
        <v>39</v>
      </c>
      <c r="F13" s="1" t="s">
        <v>797</v>
      </c>
      <c r="G13" s="1" t="s">
        <v>797</v>
      </c>
      <c r="I13" s="4" t="s">
        <v>1302</v>
      </c>
      <c r="J13" s="4" t="s">
        <v>4395</v>
      </c>
      <c r="N13" s="29">
        <f t="shared" ca="1" si="1"/>
        <v>1320</v>
      </c>
      <c r="O13" s="29"/>
      <c r="P13" s="33" t="s">
        <v>2886</v>
      </c>
      <c r="Q13" s="17" t="str">
        <f t="shared" ca="1" si="2"/>
        <v>3 tahun, 7 bulan, 12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1312</v>
      </c>
      <c r="O14" s="29"/>
      <c r="P14" s="33" t="s">
        <v>2881</v>
      </c>
      <c r="Q14" s="17" t="str">
        <f t="shared" ca="1" si="2"/>
        <v>3 tahun, 7 bulan, 2 hari</v>
      </c>
    </row>
    <row r="15" spans="1:17" x14ac:dyDescent="0.3">
      <c r="A15" s="4">
        <f t="shared" si="0"/>
        <v>14</v>
      </c>
      <c r="B15" s="10" t="s">
        <v>793</v>
      </c>
      <c r="C15" s="3">
        <v>44992</v>
      </c>
      <c r="D15" s="3">
        <v>44992</v>
      </c>
      <c r="E15" s="9" t="s">
        <v>794</v>
      </c>
      <c r="F15" s="1" t="s">
        <v>795</v>
      </c>
      <c r="G15" s="1" t="s">
        <v>796</v>
      </c>
      <c r="I15" s="4" t="s">
        <v>1302</v>
      </c>
      <c r="N15" s="29">
        <f t="shared" ca="1" si="1"/>
        <v>1312</v>
      </c>
      <c r="O15" s="29"/>
      <c r="Q15" s="17" t="str">
        <f t="shared" ca="1" si="2"/>
        <v>3 tahun, 7 bulan, 2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1306</v>
      </c>
      <c r="O16" s="29"/>
      <c r="Q16" s="17" t="str">
        <f t="shared" ca="1" si="2"/>
        <v>3 tahun, 6 bulan, 26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1306</v>
      </c>
      <c r="O17" s="29"/>
      <c r="Q17" s="17" t="str">
        <f t="shared" ca="1" si="2"/>
        <v>3 tahun, 6 bulan, 26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1305</v>
      </c>
      <c r="O18" s="29"/>
      <c r="Q18" s="17" t="str">
        <f t="shared" ca="1" si="2"/>
        <v>3 tahun, 6 bulan, 25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1305</v>
      </c>
      <c r="O19" s="29"/>
      <c r="Q19" s="17" t="str">
        <f t="shared" ca="1" si="2"/>
        <v>3 tahun, 6 bulan, 25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1299</v>
      </c>
      <c r="O20" s="29"/>
      <c r="Q20" s="17" t="str">
        <f t="shared" ca="1" si="2"/>
        <v>3 tahun, 6 bulan, 19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1299</v>
      </c>
      <c r="O21" s="29"/>
      <c r="Q21" s="17" t="str">
        <f t="shared" ca="1" si="2"/>
        <v>3 tahun, 6 bulan, 19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1294</v>
      </c>
      <c r="O22" s="29"/>
      <c r="Q22" s="17" t="str">
        <f t="shared" ca="1" si="2"/>
        <v>3 tahun, 6 bulan, 14 hari</v>
      </c>
    </row>
    <row r="23" spans="1:17" x14ac:dyDescent="0.3">
      <c r="A23" s="4">
        <f t="shared" si="0"/>
        <v>22</v>
      </c>
      <c r="B23" s="10" t="s">
        <v>746</v>
      </c>
      <c r="C23" s="3">
        <v>45010</v>
      </c>
      <c r="D23" s="3">
        <v>44995</v>
      </c>
      <c r="E23" s="9" t="s">
        <v>39</v>
      </c>
      <c r="F23" s="1" t="s">
        <v>747</v>
      </c>
      <c r="G23" s="1" t="s">
        <v>747</v>
      </c>
      <c r="I23" s="4" t="s">
        <v>1302</v>
      </c>
      <c r="J23" s="4" t="s">
        <v>4395</v>
      </c>
      <c r="N23" s="29">
        <f t="shared" ca="1" si="1"/>
        <v>1294</v>
      </c>
      <c r="O23" s="29"/>
      <c r="Q23" s="17" t="str">
        <f t="shared" ca="1" si="2"/>
        <v>3 tahun, 6 bulan, 14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1294</v>
      </c>
      <c r="O24" s="29"/>
      <c r="Q24" s="17" t="str">
        <f t="shared" ca="1" si="2"/>
        <v>3 tahun, 6 bulan, 14 hari</v>
      </c>
    </row>
    <row r="25" spans="1:17" x14ac:dyDescent="0.3">
      <c r="A25" s="4">
        <f t="shared" si="0"/>
        <v>24</v>
      </c>
      <c r="B25" s="10" t="s">
        <v>753</v>
      </c>
      <c r="C25" s="3">
        <v>45010</v>
      </c>
      <c r="D25" s="3">
        <v>45001</v>
      </c>
      <c r="E25" s="9" t="s">
        <v>39</v>
      </c>
      <c r="F25" s="1" t="s">
        <v>754</v>
      </c>
      <c r="G25" s="1" t="s">
        <v>757</v>
      </c>
      <c r="I25" s="4" t="s">
        <v>1302</v>
      </c>
      <c r="J25" s="4" t="s">
        <v>4395</v>
      </c>
      <c r="N25" s="29">
        <f t="shared" ca="1" si="1"/>
        <v>1294</v>
      </c>
      <c r="O25" s="29"/>
      <c r="Q25" s="17" t="str">
        <f t="shared" ca="1" si="2"/>
        <v>3 tahun, 6 bulan, 14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1294</v>
      </c>
      <c r="O26" s="29"/>
      <c r="Q26" s="17" t="str">
        <f t="shared" ca="1" si="2"/>
        <v>3 tahun, 6 bulan, 14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1294</v>
      </c>
      <c r="O27" s="29"/>
      <c r="Q27" s="17" t="str">
        <f t="shared" ca="1" si="2"/>
        <v>3 tahun, 6 bulan, 14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1294</v>
      </c>
      <c r="O28" s="29"/>
      <c r="Q28" s="17" t="str">
        <f t="shared" ca="1" si="2"/>
        <v>3 tahun, 6 bulan, 14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1292</v>
      </c>
      <c r="O29" s="29"/>
      <c r="Q29" s="17" t="str">
        <f t="shared" ca="1" si="2"/>
        <v>3 tahun, 6 bulan, 12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1292</v>
      </c>
      <c r="O30" s="29"/>
      <c r="Q30" s="17" t="str">
        <f t="shared" ca="1" si="2"/>
        <v>3 tahun, 6 bulan, 12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1292</v>
      </c>
      <c r="O31" s="29"/>
      <c r="Q31" s="17" t="str">
        <f t="shared" ca="1" si="2"/>
        <v>3 tahun, 6 bulan, 12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1290</v>
      </c>
      <c r="O32" s="29"/>
      <c r="Q32" s="17" t="str">
        <f t="shared" ca="1" si="2"/>
        <v>3 tahun, 6 bulan, 10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1290</v>
      </c>
      <c r="O33" s="29"/>
      <c r="Q33" s="17" t="str">
        <f t="shared" ca="1" si="2"/>
        <v>3 tahun, 6 bulan, 10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1289</v>
      </c>
      <c r="O34" s="29"/>
      <c r="Q34" s="17" t="str">
        <f t="shared" ca="1" si="2"/>
        <v>3 tahun, 6 bulan, 9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1289</v>
      </c>
      <c r="O35" s="29"/>
      <c r="Q35" s="17" t="str">
        <f t="shared" ca="1" si="2"/>
        <v>3 tahun, 6 bulan, 9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1289</v>
      </c>
      <c r="O36" s="29"/>
      <c r="Q36" s="17" t="str">
        <f t="shared" ca="1" si="2"/>
        <v>3 tahun, 6 bulan, 9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1289</v>
      </c>
      <c r="O37" s="29"/>
      <c r="Q37" s="17" t="str">
        <f t="shared" ca="1" si="2"/>
        <v>3 tahun, 6 bulan, 9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1284</v>
      </c>
      <c r="O38" s="29"/>
      <c r="Q38" s="17" t="str">
        <f t="shared" ca="1" si="2"/>
        <v>3 tahun, 6 bulan, 5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1284</v>
      </c>
      <c r="O39" s="29"/>
      <c r="Q39" s="17" t="str">
        <f t="shared" ca="1" si="2"/>
        <v>3 tahun, 6 bulan, 5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1283</v>
      </c>
      <c r="O40" s="29"/>
      <c r="Q40" s="2" t="str">
        <f t="shared" ca="1" si="2"/>
        <v>3 tahun, 6 bulan, 4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1283</v>
      </c>
      <c r="O41" s="29"/>
      <c r="Q41" s="2" t="str">
        <f t="shared" ca="1" si="2"/>
        <v>3 tahun, 6 bulan, 4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1283</v>
      </c>
      <c r="O42" s="29"/>
      <c r="Q42" s="2" t="str">
        <f t="shared" ca="1" si="2"/>
        <v>3 tahun, 6 bulan, 4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1283</v>
      </c>
      <c r="O43" s="29"/>
      <c r="Q43" s="2" t="str">
        <f t="shared" ca="1" si="2"/>
        <v>3 tahun, 6 bulan, 4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1282</v>
      </c>
      <c r="O44" s="29"/>
      <c r="Q44" s="17" t="str">
        <f t="shared" ca="1" si="2"/>
        <v>3 tahun, 6 bulan, 3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1279</v>
      </c>
      <c r="O45" s="29"/>
      <c r="Q45" s="17" t="str">
        <f t="shared" ca="1" si="2"/>
        <v>3 tahun, 6 bulan, 0 hari</v>
      </c>
    </row>
    <row r="46" spans="1:17" ht="28.8" x14ac:dyDescent="0.3">
      <c r="A46" s="4">
        <f t="shared" si="0"/>
        <v>45</v>
      </c>
      <c r="B46" s="10" t="s">
        <v>398</v>
      </c>
      <c r="C46" s="3">
        <v>45026</v>
      </c>
      <c r="D46" s="3">
        <v>45022</v>
      </c>
      <c r="E46" s="9" t="s">
        <v>391</v>
      </c>
      <c r="F46" s="1" t="s">
        <v>399</v>
      </c>
      <c r="G46" s="1" t="s">
        <v>399</v>
      </c>
      <c r="I46" s="4" t="s">
        <v>1302</v>
      </c>
      <c r="N46" s="29">
        <f t="shared" ca="1" si="1"/>
        <v>1278</v>
      </c>
      <c r="O46" s="29"/>
      <c r="Q46" s="17" t="str">
        <f t="shared" ca="1" si="2"/>
        <v>3 tahun, 5 bulan, 29 hari</v>
      </c>
    </row>
    <row r="47" spans="1:17" x14ac:dyDescent="0.3">
      <c r="A47" s="4">
        <f t="shared" si="0"/>
        <v>46</v>
      </c>
      <c r="B47" s="10" t="s">
        <v>396</v>
      </c>
      <c r="C47" s="3">
        <v>45027</v>
      </c>
      <c r="D47" s="3">
        <v>45016</v>
      </c>
      <c r="E47" s="9" t="s">
        <v>39</v>
      </c>
      <c r="F47" s="1" t="s">
        <v>397</v>
      </c>
      <c r="G47" s="1" t="s">
        <v>397</v>
      </c>
      <c r="I47" s="4" t="s">
        <v>1302</v>
      </c>
      <c r="J47" s="4" t="s">
        <v>4395</v>
      </c>
      <c r="N47" s="29">
        <f t="shared" ca="1" si="1"/>
        <v>1277</v>
      </c>
      <c r="O47" s="29"/>
      <c r="Q47" s="17" t="str">
        <f t="shared" ca="1" si="2"/>
        <v>3 tahun, 5 bulan, 28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1275</v>
      </c>
      <c r="O48" s="29"/>
      <c r="Q48" s="17" t="str">
        <f t="shared" ca="1" si="2"/>
        <v>3 tahun, 5 bulan, 26 hari</v>
      </c>
    </row>
    <row r="49" spans="1:17" ht="28.8" x14ac:dyDescent="0.3">
      <c r="A49" s="4">
        <f t="shared" si="0"/>
        <v>48</v>
      </c>
      <c r="B49" s="10" t="s">
        <v>386</v>
      </c>
      <c r="C49" s="3">
        <v>45030</v>
      </c>
      <c r="D49" s="3">
        <v>45030</v>
      </c>
      <c r="E49" s="9" t="s">
        <v>387</v>
      </c>
      <c r="F49" s="1" t="s">
        <v>388</v>
      </c>
      <c r="G49" s="1" t="s">
        <v>389</v>
      </c>
      <c r="I49" s="4" t="s">
        <v>1302</v>
      </c>
      <c r="N49" s="29">
        <f t="shared" ca="1" si="1"/>
        <v>1274</v>
      </c>
      <c r="O49" s="29"/>
      <c r="Q49" s="2" t="str">
        <f t="shared" ca="1" si="2"/>
        <v>3 tahun, 5 bulan, 25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1274</v>
      </c>
      <c r="O50" s="29"/>
      <c r="Q50" s="2" t="str">
        <f t="shared" ca="1" si="2"/>
        <v>3 tahun, 5 bulan, 25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1270</v>
      </c>
      <c r="O51" s="29"/>
      <c r="Q51" s="17" t="str">
        <f t="shared" ca="1" si="2"/>
        <v>3 tahun, 5 bulan, 21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1270</v>
      </c>
      <c r="O52" s="29"/>
      <c r="Q52" s="17" t="str">
        <f t="shared" ca="1" si="2"/>
        <v>3 tahun, 5 bulan, 21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1270</v>
      </c>
      <c r="O53" s="29"/>
      <c r="Q53" s="17" t="str">
        <f t="shared" ca="1" si="2"/>
        <v>3 tahun, 5 bulan, 21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1270</v>
      </c>
      <c r="O54" s="29"/>
      <c r="Q54" s="17" t="str">
        <f t="shared" ca="1" si="2"/>
        <v>3 tahun, 5 bulan, 21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1262</v>
      </c>
      <c r="O55" s="29"/>
      <c r="Q55" s="17" t="str">
        <f t="shared" ca="1" si="2"/>
        <v>3 tahun, 5 bulan, 13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1256</v>
      </c>
      <c r="O56" s="29"/>
      <c r="Q56" s="17" t="str">
        <f t="shared" ca="1" si="2"/>
        <v>3 tahun, 5 bulan, 7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1256</v>
      </c>
      <c r="O57" s="29"/>
      <c r="Q57" s="17" t="str">
        <f t="shared" ca="1" si="2"/>
        <v>3 tahun, 5 bulan, 7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1256</v>
      </c>
      <c r="O58" s="29"/>
      <c r="Q58" s="17" t="str">
        <f t="shared" ca="1" si="2"/>
        <v>3 tahun, 5 bulan, 7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1255</v>
      </c>
      <c r="O59" s="29"/>
      <c r="Q59" s="17" t="str">
        <f t="shared" ca="1" si="2"/>
        <v>3 tahun, 5 bulan, 6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1254</v>
      </c>
      <c r="O60" s="29"/>
      <c r="Q60" s="17" t="str">
        <f t="shared" ca="1" si="2"/>
        <v>3 tahun, 5 bulan, 5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1253</v>
      </c>
      <c r="O61" s="29"/>
      <c r="Q61" s="17" t="str">
        <f t="shared" ca="1" si="2"/>
        <v>3 tahun, 5 bulan, 4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1253</v>
      </c>
      <c r="O62" s="29"/>
      <c r="Q62" s="17" t="str">
        <f t="shared" ca="1" si="2"/>
        <v>3 tahun, 5 bulan, 4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1253</v>
      </c>
      <c r="O63" s="29"/>
      <c r="Q63" s="17" t="str">
        <f t="shared" ca="1" si="2"/>
        <v>3 tahun, 5 bulan, 4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1250</v>
      </c>
      <c r="O64" s="29"/>
      <c r="Q64" s="17" t="str">
        <f t="shared" ca="1" si="2"/>
        <v>3 tahun, 5 bulan, 1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1249</v>
      </c>
      <c r="O65" s="29"/>
      <c r="Q65" s="17" t="str">
        <f t="shared" ca="1" si="2"/>
        <v>3 tahun, 5 bulan, 0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1248</v>
      </c>
      <c r="O66" s="29"/>
      <c r="Q66" s="17" t="str">
        <f t="shared" ref="Q66:Q129" ca="1" si="5">DATEDIF(C66,$O$2,"Y")&amp;" tahun, "&amp;DATEDIF(C66,$O$2,"YM")&amp;" bulan, "&amp;DATEDIF(C66,$O$2,"MD")&amp;" hari"</f>
        <v>3 tahun, 4 bulan, 29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1246</v>
      </c>
      <c r="O67" s="29"/>
      <c r="Q67" s="17" t="str">
        <f t="shared" ca="1" si="5"/>
        <v>3 tahun, 4 bulan, 27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1243</v>
      </c>
      <c r="O68" s="29"/>
      <c r="Q68" s="17" t="str">
        <f t="shared" ca="1" si="5"/>
        <v>3 tahun, 4 bulan, 24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1243</v>
      </c>
      <c r="O69" s="29"/>
      <c r="Q69" s="17" t="str">
        <f t="shared" ca="1" si="5"/>
        <v>3 tahun, 4 bulan, 24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1235</v>
      </c>
      <c r="O70" s="29"/>
      <c r="Q70" s="17" t="str">
        <f t="shared" ca="1" si="5"/>
        <v>3 tahun, 4 bulan, 16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1233</v>
      </c>
      <c r="O71" s="29"/>
      <c r="Q71" s="17" t="str">
        <f t="shared" ca="1" si="5"/>
        <v>3 tahun, 4 bulan, 14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1232</v>
      </c>
      <c r="O72" s="29"/>
      <c r="Q72" s="2" t="str">
        <f t="shared" ca="1" si="5"/>
        <v>3 tahun, 4 bulan, 13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1232</v>
      </c>
      <c r="O73" s="29"/>
      <c r="Q73" s="2" t="str">
        <f t="shared" ca="1" si="5"/>
        <v>3 tahun, 4 bulan, 13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1232</v>
      </c>
      <c r="O74" s="29"/>
      <c r="Q74" s="2" t="str">
        <f t="shared" ca="1" si="5"/>
        <v>3 tahun, 4 bulan, 13 hari</v>
      </c>
    </row>
    <row r="75" spans="1:17" ht="43.2" x14ac:dyDescent="0.3">
      <c r="A75" s="4">
        <f t="shared" si="3"/>
        <v>74</v>
      </c>
      <c r="B75" s="10" t="s">
        <v>329</v>
      </c>
      <c r="C75" s="3">
        <v>45072</v>
      </c>
      <c r="D75" s="3">
        <v>45071</v>
      </c>
      <c r="E75" s="9" t="s">
        <v>330</v>
      </c>
      <c r="F75" s="1" t="s">
        <v>331</v>
      </c>
      <c r="G75" s="1" t="s">
        <v>331</v>
      </c>
      <c r="I75" s="4" t="s">
        <v>1302</v>
      </c>
      <c r="N75" s="29">
        <f t="shared" ca="1" si="4"/>
        <v>1232</v>
      </c>
      <c r="O75" s="29"/>
      <c r="Q75" s="2" t="str">
        <f t="shared" ca="1" si="5"/>
        <v>3 tahun, 4 bulan, 13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1228</v>
      </c>
      <c r="O76" s="29"/>
      <c r="Q76" s="17" t="str">
        <f t="shared" ca="1" si="5"/>
        <v>3 tahun, 4 bulan, 9 hari</v>
      </c>
    </row>
    <row r="77" spans="1:17" ht="28.8" x14ac:dyDescent="0.3">
      <c r="A77" s="4">
        <f t="shared" si="3"/>
        <v>76</v>
      </c>
      <c r="B77" s="10" t="s">
        <v>318</v>
      </c>
      <c r="C77" s="3">
        <v>45076</v>
      </c>
      <c r="D77" s="3">
        <v>45072</v>
      </c>
      <c r="E77" s="9" t="s">
        <v>284</v>
      </c>
      <c r="F77" s="1" t="s">
        <v>319</v>
      </c>
      <c r="G77" s="1" t="s">
        <v>320</v>
      </c>
      <c r="I77" s="4" t="s">
        <v>1302</v>
      </c>
      <c r="N77" s="29">
        <f t="shared" ca="1" si="4"/>
        <v>1228</v>
      </c>
      <c r="O77" s="29"/>
      <c r="Q77" s="17" t="str">
        <f t="shared" ca="1" si="5"/>
        <v>3 tahun, 4 bulan, 9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1227</v>
      </c>
      <c r="O78" s="29"/>
      <c r="Q78" s="17" t="str">
        <f t="shared" ca="1" si="5"/>
        <v>3 tahun, 4 bulan, 8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1227</v>
      </c>
      <c r="O79" s="29"/>
      <c r="Q79" s="17" t="str">
        <f t="shared" ca="1" si="5"/>
        <v>3 tahun, 4 bulan, 8 hari</v>
      </c>
    </row>
    <row r="80" spans="1:17" ht="28.8" x14ac:dyDescent="0.3">
      <c r="A80" s="4">
        <f t="shared" si="3"/>
        <v>79</v>
      </c>
      <c r="B80" s="10" t="s">
        <v>307</v>
      </c>
      <c r="C80" s="3">
        <v>45083</v>
      </c>
      <c r="D80" s="3">
        <v>45082</v>
      </c>
      <c r="E80" s="9" t="s">
        <v>35</v>
      </c>
      <c r="F80" s="1" t="s">
        <v>308</v>
      </c>
      <c r="G80" s="1" t="s">
        <v>309</v>
      </c>
      <c r="I80" s="4" t="s">
        <v>1302</v>
      </c>
      <c r="N80" s="29">
        <f t="shared" ca="1" si="4"/>
        <v>1221</v>
      </c>
      <c r="O80" s="29"/>
      <c r="Q80" s="17" t="str">
        <f t="shared" ca="1" si="5"/>
        <v>3 tahun, 4 bulan, 3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1215</v>
      </c>
      <c r="O81" s="29"/>
      <c r="Q81" s="17" t="str">
        <f t="shared" ca="1" si="5"/>
        <v>3 tahun, 3 bulan, 27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1215</v>
      </c>
      <c r="O82" s="29"/>
      <c r="Q82" s="17" t="str">
        <f t="shared" ca="1" si="5"/>
        <v>3 tahun, 3 bulan, 27 hari</v>
      </c>
    </row>
    <row r="83" spans="1:17" x14ac:dyDescent="0.3">
      <c r="A83" s="4">
        <f t="shared" si="3"/>
        <v>82</v>
      </c>
      <c r="B83" s="10" t="s">
        <v>304</v>
      </c>
      <c r="C83" s="3">
        <v>45089</v>
      </c>
      <c r="D83" s="3">
        <v>45086</v>
      </c>
      <c r="E83" s="9" t="s">
        <v>39</v>
      </c>
      <c r="F83" s="1" t="s">
        <v>305</v>
      </c>
      <c r="G83" s="1" t="s">
        <v>306</v>
      </c>
      <c r="I83" s="4" t="s">
        <v>120</v>
      </c>
      <c r="K83" s="1" t="s">
        <v>502</v>
      </c>
      <c r="N83" s="29">
        <f t="shared" ca="1" si="4"/>
        <v>1215</v>
      </c>
      <c r="O83" s="29"/>
      <c r="Q83" s="17" t="str">
        <f t="shared" ca="1" si="5"/>
        <v>3 tahun, 3 bulan, 27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1213</v>
      </c>
      <c r="O84" s="29"/>
      <c r="Q84" s="2" t="str">
        <f t="shared" ca="1" si="5"/>
        <v>3 tahun, 3 bulan, 25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1213</v>
      </c>
      <c r="O85" s="29"/>
      <c r="Q85" s="2" t="str">
        <f t="shared" ca="1" si="5"/>
        <v>3 tahun, 3 bulan, 25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1213</v>
      </c>
      <c r="O86" s="29"/>
      <c r="Q86" s="2" t="str">
        <f t="shared" ca="1" si="5"/>
        <v>3 tahun, 3 bulan, 25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1213</v>
      </c>
      <c r="O87" s="29"/>
      <c r="Q87" s="2" t="str">
        <f t="shared" ca="1" si="5"/>
        <v>3 tahun, 3 bulan, 25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1213</v>
      </c>
      <c r="O88" s="29"/>
      <c r="Q88" s="2" t="str">
        <f t="shared" ca="1" si="5"/>
        <v>3 tahun, 3 bulan, 25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1213</v>
      </c>
      <c r="O89" s="29"/>
      <c r="Q89" s="2" t="str">
        <f t="shared" ca="1" si="5"/>
        <v>3 tahun, 3 bulan, 25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1213</v>
      </c>
      <c r="O90" s="29"/>
      <c r="Q90" s="2" t="str">
        <f t="shared" ca="1" si="5"/>
        <v>3 tahun, 3 bulan, 25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1213</v>
      </c>
      <c r="O91" s="29"/>
      <c r="Q91" s="2" t="str">
        <f t="shared" ca="1" si="5"/>
        <v>3 tahun, 3 bulan, 25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1213</v>
      </c>
      <c r="O92" s="29"/>
      <c r="Q92" s="2" t="str">
        <f t="shared" ca="1" si="5"/>
        <v>3 tahun, 3 bulan, 25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1212</v>
      </c>
      <c r="O93" s="29"/>
      <c r="Q93" s="17" t="str">
        <f t="shared" ca="1" si="5"/>
        <v>3 tahun, 3 bulan, 24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1212</v>
      </c>
      <c r="O94" s="29"/>
      <c r="Q94" s="17" t="str">
        <f t="shared" ca="1" si="5"/>
        <v>3 tahun, 3 bulan, 24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1212</v>
      </c>
      <c r="O95" s="29"/>
      <c r="Q95" s="17" t="str">
        <f t="shared" ca="1" si="5"/>
        <v>3 tahun, 3 bulan, 24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1212</v>
      </c>
      <c r="O96" s="29"/>
      <c r="Q96" s="17" t="str">
        <f t="shared" ca="1" si="5"/>
        <v>3 tahun, 3 bulan, 24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1212</v>
      </c>
      <c r="O97" s="29"/>
      <c r="Q97" s="17" t="str">
        <f t="shared" ca="1" si="5"/>
        <v>3 tahun, 3 bulan, 24 hari</v>
      </c>
    </row>
    <row r="98" spans="1:17" x14ac:dyDescent="0.3">
      <c r="A98" s="4">
        <f t="shared" si="3"/>
        <v>97</v>
      </c>
      <c r="B98" s="10" t="s">
        <v>263</v>
      </c>
      <c r="C98" s="3">
        <v>45097</v>
      </c>
      <c r="D98" s="3">
        <v>45085</v>
      </c>
      <c r="E98" s="9" t="s">
        <v>264</v>
      </c>
      <c r="F98" s="1" t="s">
        <v>265</v>
      </c>
      <c r="G98" s="1" t="s">
        <v>266</v>
      </c>
      <c r="I98" s="4" t="s">
        <v>1302</v>
      </c>
      <c r="N98" s="29">
        <f t="shared" ca="1" si="4"/>
        <v>1207</v>
      </c>
      <c r="O98" s="29"/>
      <c r="Q98" s="17" t="str">
        <f t="shared" ca="1" si="5"/>
        <v>3 tahun, 3 bulan, 19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1207</v>
      </c>
      <c r="O99" s="29"/>
      <c r="Q99" s="17" t="str">
        <f t="shared" ca="1" si="5"/>
        <v>3 tahun, 3 bulan, 19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1207</v>
      </c>
      <c r="O100" s="29"/>
      <c r="Q100" s="17" t="str">
        <f t="shared" ca="1" si="5"/>
        <v>3 tahun, 3 bulan, 19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1207</v>
      </c>
      <c r="O101" s="29"/>
      <c r="Q101" s="17" t="str">
        <f t="shared" ca="1" si="5"/>
        <v>3 tahun, 3 bulan, 19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1207</v>
      </c>
      <c r="O102" s="29"/>
      <c r="Q102" s="17" t="str">
        <f t="shared" ca="1" si="5"/>
        <v>3 tahun, 3 bulan, 19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1206</v>
      </c>
      <c r="O103" s="29"/>
      <c r="Q103" s="2" t="str">
        <f t="shared" ca="1" si="5"/>
        <v>3 tahun, 3 bulan, 18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1204</v>
      </c>
      <c r="O104" s="29"/>
      <c r="Q104" s="17" t="str">
        <f t="shared" ca="1" si="5"/>
        <v>3 tahun, 3 bulan, 16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1200</v>
      </c>
      <c r="O105" s="29"/>
      <c r="Q105" s="2" t="str">
        <f t="shared" ca="1" si="5"/>
        <v>3 tahun, 3 bulan, 12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1200</v>
      </c>
      <c r="O106" s="29"/>
      <c r="Q106" s="2" t="str">
        <f t="shared" ca="1" si="5"/>
        <v>3 tahun, 3 bulan, 12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1200</v>
      </c>
      <c r="O107" s="29"/>
      <c r="Q107" s="2" t="str">
        <f t="shared" ca="1" si="5"/>
        <v>3 tahun, 3 bulan, 12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1200</v>
      </c>
      <c r="O108" s="29"/>
      <c r="Q108" s="2" t="str">
        <f t="shared" ca="1" si="5"/>
        <v>3 tahun, 3 bulan, 12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1200</v>
      </c>
      <c r="O109" s="29"/>
      <c r="Q109" s="2" t="str">
        <f t="shared" ca="1" si="5"/>
        <v>3 tahun, 3 bulan, 12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1200</v>
      </c>
      <c r="O110" s="29"/>
      <c r="Q110" s="2" t="str">
        <f t="shared" ca="1" si="5"/>
        <v>3 tahun, 3 bulan, 12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1200</v>
      </c>
      <c r="O111" s="29"/>
      <c r="Q111" s="2" t="str">
        <f t="shared" ca="1" si="5"/>
        <v>3 tahun, 3 bulan, 12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1200</v>
      </c>
      <c r="O112" s="29"/>
      <c r="Q112" s="2" t="str">
        <f t="shared" ca="1" si="5"/>
        <v>3 tahun, 3 bulan, 12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1194</v>
      </c>
      <c r="O113" s="29"/>
      <c r="Q113" s="17" t="str">
        <f t="shared" ca="1" si="5"/>
        <v>3 tahun, 3 bulan, 6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1193</v>
      </c>
      <c r="O114" s="29"/>
      <c r="Q114" s="2" t="str">
        <f t="shared" ca="1" si="5"/>
        <v>3 tahun, 3 bulan, 5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1193</v>
      </c>
      <c r="O115" s="29"/>
      <c r="Q115" s="2" t="str">
        <f t="shared" ca="1" si="5"/>
        <v>3 tahun, 3 bulan, 5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1193</v>
      </c>
      <c r="O116" s="29"/>
      <c r="Q116" s="2" t="str">
        <f t="shared" ca="1" si="5"/>
        <v>3 tahun, 3 bulan, 5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1193</v>
      </c>
      <c r="O117" s="29"/>
      <c r="Q117" s="2" t="str">
        <f t="shared" ca="1" si="5"/>
        <v>3 tahun, 3 bulan, 5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1192</v>
      </c>
      <c r="O118" s="29"/>
      <c r="Q118" s="17" t="str">
        <f t="shared" ca="1" si="5"/>
        <v>3 tahun, 3 bulan, 4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1192</v>
      </c>
      <c r="O119" s="29"/>
      <c r="Q119" s="17" t="str">
        <f t="shared" ca="1" si="5"/>
        <v>3 tahun, 3 bulan, 4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1192</v>
      </c>
      <c r="O120" s="29"/>
      <c r="Q120" s="17" t="str">
        <f t="shared" ca="1" si="5"/>
        <v>3 tahun, 3 bulan, 4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1192</v>
      </c>
      <c r="O121" s="29"/>
      <c r="Q121" s="17" t="str">
        <f t="shared" ca="1" si="5"/>
        <v>3 tahun, 3 bulan, 4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1192</v>
      </c>
      <c r="O122" s="29"/>
      <c r="Q122" s="17" t="str">
        <f t="shared" ca="1" si="5"/>
        <v>3 tahun, 3 bulan, 4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1191</v>
      </c>
      <c r="O123" s="29"/>
      <c r="Q123" s="17" t="str">
        <f t="shared" ca="1" si="5"/>
        <v>3 tahun, 3 bulan, 3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1191</v>
      </c>
      <c r="O124" s="29"/>
      <c r="Q124" s="17" t="str">
        <f t="shared" ca="1" si="5"/>
        <v>3 tahun, 3 bulan, 3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1191</v>
      </c>
      <c r="O125" s="29"/>
      <c r="Q125" s="17" t="str">
        <f t="shared" ca="1" si="5"/>
        <v>3 tahun, 3 bulan, 3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1191</v>
      </c>
      <c r="O126" s="29"/>
      <c r="Q126" s="17" t="str">
        <f t="shared" ca="1" si="5"/>
        <v>3 tahun, 3 bulan, 3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1191</v>
      </c>
      <c r="O127" s="29"/>
      <c r="Q127" s="17" t="str">
        <f t="shared" ca="1" si="5"/>
        <v>3 tahun, 3 bulan, 3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1186</v>
      </c>
      <c r="O128" s="29"/>
      <c r="Q128" s="2" t="str">
        <f t="shared" ca="1" si="5"/>
        <v>3 tahun, 2 bulan, 28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1186</v>
      </c>
      <c r="O129" s="29"/>
      <c r="Q129" s="2" t="str">
        <f t="shared" ca="1" si="5"/>
        <v>3 tahun, 2 bulan, 28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1186</v>
      </c>
      <c r="O130" s="29"/>
      <c r="Q130" s="2" t="str">
        <f t="shared" ref="Q130:Q193" ca="1" si="8">DATEDIF(C130,$O$2,"Y")&amp;" tahun, "&amp;DATEDIF(C130,$O$2,"YM")&amp;" bulan, "&amp;DATEDIF(C130,$O$2,"MD")&amp;" hari"</f>
        <v>3 tahun, 2 bulan, 28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1186</v>
      </c>
      <c r="O131" s="29"/>
      <c r="Q131" s="2" t="str">
        <f t="shared" ca="1" si="8"/>
        <v>3 tahun, 2 bulan, 28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1186</v>
      </c>
      <c r="O132" s="29"/>
      <c r="Q132" s="2" t="str">
        <f t="shared" ca="1" si="8"/>
        <v>3 tahun, 2 bulan, 28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1186</v>
      </c>
      <c r="O133" s="29"/>
      <c r="Q133" s="2" t="str">
        <f t="shared" ca="1" si="8"/>
        <v>3 tahun, 2 bulan, 28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1183</v>
      </c>
      <c r="O134" s="29"/>
      <c r="Q134" s="17" t="str">
        <f t="shared" ca="1" si="8"/>
        <v>3 tahun, 2 bulan, 25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1183</v>
      </c>
      <c r="O135" s="29"/>
      <c r="Q135" s="17" t="str">
        <f t="shared" ca="1" si="8"/>
        <v>3 tahun, 2 bulan, 25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1183</v>
      </c>
      <c r="O136" s="29"/>
      <c r="Q136" s="17" t="str">
        <f t="shared" ca="1" si="8"/>
        <v>3 tahun, 2 bulan, 25 hari</v>
      </c>
    </row>
    <row r="137" spans="1:17" ht="28.8" x14ac:dyDescent="0.3">
      <c r="A137" s="4">
        <f t="shared" si="6"/>
        <v>136</v>
      </c>
      <c r="B137" s="10" t="s">
        <v>83</v>
      </c>
      <c r="C137" s="3">
        <v>45121</v>
      </c>
      <c r="D137" s="3">
        <v>45120</v>
      </c>
      <c r="E137" s="9" t="s">
        <v>35</v>
      </c>
      <c r="F137" s="1" t="s">
        <v>84</v>
      </c>
      <c r="G137" s="1" t="s">
        <v>85</v>
      </c>
      <c r="I137" s="4" t="s">
        <v>1302</v>
      </c>
      <c r="N137" s="29">
        <f t="shared" ca="1" si="7"/>
        <v>1183</v>
      </c>
      <c r="O137" s="29"/>
      <c r="Q137" s="17" t="str">
        <f t="shared" ca="1" si="8"/>
        <v>3 tahun, 2 bulan, 25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1180</v>
      </c>
      <c r="O138" s="29"/>
      <c r="Q138" s="17" t="str">
        <f t="shared" ca="1" si="8"/>
        <v>3 tahun, 2 bulan, 22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1179</v>
      </c>
      <c r="O139" s="29"/>
      <c r="Q139" s="2" t="str">
        <f t="shared" ca="1" si="8"/>
        <v>3 tahun, 2 bulan, 21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1179</v>
      </c>
      <c r="O140" s="29"/>
      <c r="Q140" s="2" t="str">
        <f t="shared" ca="1" si="8"/>
        <v>3 tahun, 2 bulan, 21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1179</v>
      </c>
      <c r="O141" s="29"/>
      <c r="Q141" s="2" t="str">
        <f t="shared" ca="1" si="8"/>
        <v>3 tahun, 2 bulan, 21 hari</v>
      </c>
    </row>
    <row r="142" spans="1:17" ht="57.6" x14ac:dyDescent="0.3">
      <c r="A142" s="4">
        <f t="shared" si="6"/>
        <v>141</v>
      </c>
      <c r="B142" s="10" t="s">
        <v>48</v>
      </c>
      <c r="C142" s="3">
        <v>45128</v>
      </c>
      <c r="D142" s="3">
        <v>45128</v>
      </c>
      <c r="E142" s="9" t="s">
        <v>49</v>
      </c>
      <c r="F142" s="1" t="s">
        <v>50</v>
      </c>
      <c r="G142" s="1" t="s">
        <v>51</v>
      </c>
      <c r="I142" s="4" t="s">
        <v>1302</v>
      </c>
      <c r="N142" s="29">
        <f t="shared" ca="1" si="7"/>
        <v>1176</v>
      </c>
      <c r="O142" s="29"/>
      <c r="Q142" s="17" t="str">
        <f t="shared" ca="1" si="8"/>
        <v>3 tahun, 2 bulan, 18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1176</v>
      </c>
      <c r="O143" s="29"/>
      <c r="Q143" s="17" t="str">
        <f t="shared" ca="1" si="8"/>
        <v>3 tahun, 2 bulan, 18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1176</v>
      </c>
      <c r="O144" s="29"/>
      <c r="Q144" s="17" t="str">
        <f t="shared" ca="1" si="8"/>
        <v>3 tahun, 2 bulan, 18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1176</v>
      </c>
      <c r="O145" s="29"/>
      <c r="Q145" s="17" t="str">
        <f t="shared" ca="1" si="8"/>
        <v>3 tahun, 2 bulan, 18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1172</v>
      </c>
      <c r="O146" s="29"/>
      <c r="Q146" s="17" t="str">
        <f t="shared" ca="1" si="8"/>
        <v>3 tahun, 2 bulan, 14 hari</v>
      </c>
    </row>
    <row r="147" spans="1:17" ht="57.6" x14ac:dyDescent="0.3">
      <c r="A147" s="4">
        <f t="shared" si="6"/>
        <v>146</v>
      </c>
      <c r="B147" s="10" t="s">
        <v>34</v>
      </c>
      <c r="C147" s="3">
        <v>45133</v>
      </c>
      <c r="D147" s="3">
        <v>45133</v>
      </c>
      <c r="E147" s="9" t="s">
        <v>35</v>
      </c>
      <c r="F147" s="1" t="s">
        <v>36</v>
      </c>
      <c r="G147" s="1" t="s">
        <v>37</v>
      </c>
      <c r="I147" s="4" t="s">
        <v>1302</v>
      </c>
      <c r="N147" s="29">
        <f t="shared" ca="1" si="7"/>
        <v>1171</v>
      </c>
      <c r="O147" s="29"/>
      <c r="Q147" s="17" t="str">
        <f t="shared" ca="1" si="8"/>
        <v>3 tahun, 2 bulan, 13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1171</v>
      </c>
      <c r="O148" s="29"/>
      <c r="Q148" s="17" t="str">
        <f t="shared" ca="1" si="8"/>
        <v>3 tahun, 2 bulan, 13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1171</v>
      </c>
      <c r="O149" s="29"/>
      <c r="Q149" s="17" t="str">
        <f t="shared" ca="1" si="8"/>
        <v>3 tahun, 2 bulan, 13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1170</v>
      </c>
      <c r="O150" s="29"/>
      <c r="Q150" s="17" t="str">
        <f t="shared" ca="1" si="8"/>
        <v>3 tahun, 2 bulan, 12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1170</v>
      </c>
      <c r="O151" s="29"/>
      <c r="Q151" s="17" t="str">
        <f t="shared" ca="1" si="8"/>
        <v>3 tahun, 2 bulan, 12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1169</v>
      </c>
      <c r="O152" s="29"/>
      <c r="Q152" s="2" t="str">
        <f t="shared" ca="1" si="8"/>
        <v>3 tahun, 2 bulan, 11 hari</v>
      </c>
    </row>
    <row r="153" spans="1:17" ht="43.2" x14ac:dyDescent="0.3">
      <c r="A153" s="4">
        <f t="shared" si="6"/>
        <v>152</v>
      </c>
      <c r="B153" s="10" t="s">
        <v>12</v>
      </c>
      <c r="C153" s="3">
        <v>45135</v>
      </c>
      <c r="D153" s="3">
        <v>45132</v>
      </c>
      <c r="E153" s="9" t="s">
        <v>9</v>
      </c>
      <c r="F153" s="1" t="s">
        <v>13</v>
      </c>
      <c r="G153" s="1" t="s">
        <v>14</v>
      </c>
      <c r="I153" s="4" t="s">
        <v>1302</v>
      </c>
      <c r="N153" s="29">
        <f t="shared" ca="1" si="7"/>
        <v>1169</v>
      </c>
      <c r="O153" s="29"/>
      <c r="Q153" s="2" t="str">
        <f t="shared" ca="1" si="8"/>
        <v>3 tahun, 2 bulan, 11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1169</v>
      </c>
      <c r="O154" s="29"/>
      <c r="Q154" s="2" t="str">
        <f t="shared" ca="1" si="8"/>
        <v>3 tahun, 2 bulan, 11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1169</v>
      </c>
      <c r="O155" s="29"/>
      <c r="Q155" s="2" t="str">
        <f t="shared" ca="1" si="8"/>
        <v>3 tahun, 2 bulan, 11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1169</v>
      </c>
      <c r="O156" s="29"/>
      <c r="Q156" s="2" t="str">
        <f t="shared" ca="1" si="8"/>
        <v>3 tahun, 2 bulan, 11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1169</v>
      </c>
      <c r="O157" s="29"/>
      <c r="Q157" s="2" t="str">
        <f t="shared" ca="1" si="8"/>
        <v>3 tahun, 2 bulan, 11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1169</v>
      </c>
      <c r="O158" s="29"/>
      <c r="Q158" s="2" t="str">
        <f t="shared" ca="1" si="8"/>
        <v>3 tahun, 2 bulan, 11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1169</v>
      </c>
      <c r="O159" s="29"/>
      <c r="Q159" s="2" t="str">
        <f t="shared" ca="1" si="8"/>
        <v>3 tahun, 2 bulan, 11 hari</v>
      </c>
    </row>
    <row r="160" spans="1:17" ht="57.6" x14ac:dyDescent="0.3">
      <c r="A160" s="4">
        <f t="shared" si="6"/>
        <v>159</v>
      </c>
      <c r="B160" s="10" t="s">
        <v>1095</v>
      </c>
      <c r="C160" s="3">
        <v>45138</v>
      </c>
      <c r="D160" s="3">
        <v>45138</v>
      </c>
      <c r="E160" s="9" t="s">
        <v>35</v>
      </c>
      <c r="F160" s="1" t="s">
        <v>1096</v>
      </c>
      <c r="G160" s="1" t="s">
        <v>1097</v>
      </c>
      <c r="I160" s="4" t="s">
        <v>1302</v>
      </c>
      <c r="N160" s="29">
        <f t="shared" ca="1" si="7"/>
        <v>1166</v>
      </c>
      <c r="O160" s="29"/>
      <c r="Q160" s="17" t="str">
        <f t="shared" ca="1" si="8"/>
        <v>3 tahun, 2 bulan, 8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1165</v>
      </c>
      <c r="O161" s="29"/>
      <c r="Q161" s="17" t="str">
        <f t="shared" ca="1" si="8"/>
        <v>3 tahun, 2 bulan, 8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1165</v>
      </c>
      <c r="O162" s="29"/>
      <c r="Q162" s="17" t="str">
        <f t="shared" ca="1" si="8"/>
        <v>3 tahun, 2 bulan, 8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1164</v>
      </c>
      <c r="O163" s="29"/>
      <c r="Q163" s="17" t="str">
        <f t="shared" ca="1" si="8"/>
        <v>3 tahun, 2 bulan, 7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1163</v>
      </c>
      <c r="O164" s="29"/>
      <c r="Q164" s="17" t="str">
        <f t="shared" ca="1" si="8"/>
        <v>3 tahun, 2 bulan, 6 hari</v>
      </c>
    </row>
    <row r="165" spans="1:17" ht="28.8" x14ac:dyDescent="0.3">
      <c r="A165" s="4">
        <f t="shared" si="6"/>
        <v>164</v>
      </c>
      <c r="B165" s="10" t="s">
        <v>1108</v>
      </c>
      <c r="C165" s="3">
        <v>45141</v>
      </c>
      <c r="D165" s="3">
        <v>45138</v>
      </c>
      <c r="E165" s="9" t="s">
        <v>1109</v>
      </c>
      <c r="F165" s="1" t="s">
        <v>1110</v>
      </c>
      <c r="G165" s="1" t="s">
        <v>1111</v>
      </c>
      <c r="I165" s="4" t="s">
        <v>1302</v>
      </c>
      <c r="N165" s="29">
        <f t="shared" ca="1" si="7"/>
        <v>1163</v>
      </c>
      <c r="O165" s="29"/>
      <c r="Q165" s="17" t="str">
        <f t="shared" ca="1" si="8"/>
        <v>3 tahun, 2 bulan, 6 hari</v>
      </c>
    </row>
    <row r="166" spans="1:17" ht="28.8" x14ac:dyDescent="0.3">
      <c r="A166" s="4">
        <f t="shared" si="6"/>
        <v>165</v>
      </c>
      <c r="B166" s="10" t="s">
        <v>1112</v>
      </c>
      <c r="C166" s="3">
        <v>45141</v>
      </c>
      <c r="D166" s="3">
        <v>45139</v>
      </c>
      <c r="E166" s="9" t="s">
        <v>264</v>
      </c>
      <c r="F166" s="1" t="s">
        <v>1113</v>
      </c>
      <c r="G166" s="1" t="s">
        <v>1114</v>
      </c>
      <c r="I166" s="4" t="s">
        <v>1302</v>
      </c>
      <c r="N166" s="29">
        <f t="shared" ca="1" si="7"/>
        <v>1163</v>
      </c>
      <c r="O166" s="29"/>
      <c r="Q166" s="17" t="str">
        <f t="shared" ca="1" si="8"/>
        <v>3 tahun, 2 bulan, 6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1162</v>
      </c>
      <c r="O167" s="29"/>
      <c r="Q167" s="17" t="str">
        <f t="shared" ca="1" si="8"/>
        <v>3 tahun, 2 bulan, 5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1159</v>
      </c>
      <c r="O168" s="29"/>
      <c r="Q168" s="2" t="str">
        <f t="shared" ca="1" si="8"/>
        <v>3 tahun, 2 bulan, 2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1159</v>
      </c>
      <c r="O169" s="29"/>
      <c r="Q169" s="2" t="str">
        <f t="shared" ca="1" si="8"/>
        <v>3 tahun, 2 bulan, 2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1159</v>
      </c>
      <c r="O170" s="29"/>
      <c r="Q170" s="2" t="str">
        <f t="shared" ca="1" si="8"/>
        <v>3 tahun, 2 bulan, 2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1159</v>
      </c>
      <c r="O171" s="29"/>
      <c r="Q171" s="2" t="str">
        <f t="shared" ca="1" si="8"/>
        <v>3 tahun, 2 bulan, 2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1159</v>
      </c>
      <c r="O172" s="29"/>
      <c r="Q172" s="2" t="str">
        <f t="shared" ca="1" si="8"/>
        <v>3 tahun, 2 bulan, 2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1157</v>
      </c>
      <c r="O173" s="29"/>
      <c r="Q173" s="17" t="str">
        <f t="shared" ca="1" si="8"/>
        <v>3 tahun, 2 bulan, 0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1157</v>
      </c>
      <c r="O174" s="29"/>
      <c r="Q174" s="17" t="str">
        <f t="shared" ca="1" si="8"/>
        <v>3 tahun, 2 bulan, 0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1155</v>
      </c>
      <c r="O175" s="29"/>
      <c r="Q175" s="17" t="str">
        <f t="shared" ca="1" si="8"/>
        <v>3 tahun, 1 bulan, 28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1152</v>
      </c>
      <c r="O176" s="29"/>
      <c r="Q176" s="17" t="str">
        <f t="shared" ca="1" si="8"/>
        <v>3 tahun, 1 bulan, 25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1152</v>
      </c>
      <c r="O177" s="29"/>
      <c r="Q177" s="17" t="str">
        <f t="shared" ca="1" si="8"/>
        <v>3 tahun, 1 bulan, 25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1152</v>
      </c>
      <c r="O178" s="29"/>
      <c r="Q178" s="17" t="str">
        <f t="shared" ca="1" si="8"/>
        <v>3 tahun, 1 bulan, 25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1145</v>
      </c>
      <c r="O179" s="29"/>
      <c r="Q179" s="17" t="str">
        <f t="shared" ca="1" si="8"/>
        <v>3 tahun, 1 bulan, 18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1145</v>
      </c>
      <c r="O180" s="29"/>
      <c r="Q180" s="17" t="str">
        <f t="shared" ca="1" si="8"/>
        <v>3 tahun, 1 bulan, 18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1144</v>
      </c>
      <c r="O181" s="29"/>
      <c r="Q181" s="17" t="str">
        <f t="shared" ca="1" si="8"/>
        <v>3 tahun, 1 bulan, 17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1144</v>
      </c>
      <c r="O182" s="29"/>
      <c r="Q182" s="17" t="str">
        <f t="shared" ca="1" si="8"/>
        <v>3 tahun, 1 bulan, 17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1143</v>
      </c>
      <c r="O183" s="29"/>
      <c r="Q183" s="17" t="str">
        <f t="shared" ca="1" si="8"/>
        <v>3 tahun, 1 bulan, 16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1143</v>
      </c>
      <c r="O184" s="29"/>
      <c r="Q184" s="17" t="str">
        <f t="shared" ca="1" si="8"/>
        <v>3 tahun, 1 bulan, 16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1143</v>
      </c>
      <c r="O185" s="29"/>
      <c r="Q185" s="17" t="str">
        <f t="shared" ca="1" si="8"/>
        <v>3 tahun, 1 bulan, 16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1141</v>
      </c>
      <c r="O186" s="29"/>
      <c r="Q186" s="2" t="str">
        <f t="shared" ca="1" si="8"/>
        <v>3 tahun, 1 bulan, 14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1141</v>
      </c>
      <c r="O187" s="29"/>
      <c r="Q187" s="2" t="str">
        <f t="shared" ca="1" si="8"/>
        <v>3 tahun, 1 bulan, 14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1138</v>
      </c>
      <c r="O188" s="29"/>
      <c r="Q188" s="2" t="str">
        <f t="shared" ca="1" si="8"/>
        <v>3 tahun, 1 bulan, 11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1138</v>
      </c>
      <c r="O189" s="29"/>
      <c r="Q189" s="2" t="str">
        <f t="shared" ca="1" si="8"/>
        <v>3 tahun, 1 bulan, 11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1138</v>
      </c>
      <c r="O190" s="29"/>
      <c r="Q190" s="2" t="str">
        <f t="shared" ca="1" si="8"/>
        <v>3 tahun, 1 bulan, 11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1138</v>
      </c>
      <c r="O191" s="29"/>
      <c r="Q191" s="2" t="str">
        <f t="shared" ca="1" si="8"/>
        <v>3 tahun, 1 bulan, 11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1138</v>
      </c>
      <c r="O192" s="29"/>
      <c r="Q192" s="2" t="str">
        <f t="shared" ca="1" si="8"/>
        <v>3 tahun, 1 bulan, 11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1138</v>
      </c>
      <c r="O193" s="29"/>
      <c r="Q193" s="2" t="str">
        <f t="shared" ca="1" si="8"/>
        <v>3 tahun, 1 bulan, 11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1136</v>
      </c>
      <c r="O194" s="29"/>
      <c r="Q194" s="2" t="str">
        <f t="shared" ref="Q194:Q257" ca="1" si="11">DATEDIF(C194,$O$2,"Y")&amp;" tahun, "&amp;DATEDIF(C194,$O$2,"YM")&amp;" bulan, "&amp;DATEDIF(C194,$O$2,"MD")&amp;" hari"</f>
        <v>3 tahun, 1 bulan, 9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1130</v>
      </c>
      <c r="O195" s="29"/>
      <c r="Q195" s="2" t="str">
        <f t="shared" ca="1" si="11"/>
        <v>3 tahun, 1 bulan, 4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1130</v>
      </c>
      <c r="O196" s="29"/>
      <c r="Q196" s="2" t="str">
        <f t="shared" ca="1" si="11"/>
        <v>3 tahun, 1 bulan, 4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1130</v>
      </c>
      <c r="O197" s="29"/>
      <c r="Q197" s="2" t="str">
        <f t="shared" ca="1" si="11"/>
        <v>3 tahun, 1 bulan, 4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1130</v>
      </c>
      <c r="O198" s="29"/>
      <c r="Q198" s="2" t="str">
        <f t="shared" ca="1" si="11"/>
        <v>3 tahun, 1 bulan, 4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1130</v>
      </c>
      <c r="O199" s="29"/>
      <c r="Q199" s="2" t="str">
        <f t="shared" ca="1" si="11"/>
        <v>3 tahun, 1 bulan, 4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1130</v>
      </c>
      <c r="O200" s="29"/>
      <c r="Q200" s="2" t="str">
        <f t="shared" ca="1" si="11"/>
        <v>3 tahun, 1 bulan, 4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1130</v>
      </c>
      <c r="O201" s="29"/>
      <c r="Q201" s="2" t="str">
        <f t="shared" ca="1" si="11"/>
        <v>3 tahun, 1 bulan, 4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1128</v>
      </c>
      <c r="O202" s="29"/>
      <c r="Q202" s="17" t="str">
        <f t="shared" ca="1" si="11"/>
        <v>3 tahun, 1 bulan, 2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1127</v>
      </c>
      <c r="O203" s="29"/>
      <c r="Q203" s="17" t="str">
        <f t="shared" ca="1" si="11"/>
        <v>3 tahun, 1 bulan, 1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1127</v>
      </c>
      <c r="O204" s="29"/>
      <c r="Q204" s="17" t="str">
        <f t="shared" ca="1" si="11"/>
        <v>3 tahun, 1 bulan, 1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1127</v>
      </c>
      <c r="O205" s="29"/>
      <c r="Q205" s="17" t="str">
        <f t="shared" ca="1" si="11"/>
        <v>3 tahun, 1 bulan, 1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1124</v>
      </c>
      <c r="O206" s="29"/>
      <c r="Q206" s="2" t="str">
        <f t="shared" ca="1" si="11"/>
        <v>3 tahun, 0 bulan, 28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1124</v>
      </c>
      <c r="O207" s="29"/>
      <c r="Q207" s="2" t="str">
        <f t="shared" ca="1" si="11"/>
        <v>3 tahun, 0 bulan, 28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1124</v>
      </c>
      <c r="O208" s="29"/>
      <c r="Q208" s="2" t="str">
        <f t="shared" ca="1" si="11"/>
        <v>3 tahun, 0 bulan, 28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1124</v>
      </c>
      <c r="O209" s="29"/>
      <c r="Q209" s="2" t="str">
        <f t="shared" ca="1" si="11"/>
        <v>3 tahun, 0 bulan, 28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1124</v>
      </c>
      <c r="O210" s="29"/>
      <c r="Q210" s="2" t="str">
        <f t="shared" ca="1" si="11"/>
        <v>3 tahun, 0 bulan, 28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1124</v>
      </c>
      <c r="O211" s="29"/>
      <c r="Q211" s="2" t="str">
        <f t="shared" ca="1" si="11"/>
        <v>3 tahun, 0 bulan, 28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1124</v>
      </c>
      <c r="O212" s="29"/>
      <c r="Q212" s="2" t="str">
        <f t="shared" ca="1" si="11"/>
        <v>3 tahun, 0 bulan, 28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1124</v>
      </c>
      <c r="O213" s="29"/>
      <c r="Q213" s="2" t="str">
        <f t="shared" ca="1" si="11"/>
        <v>3 tahun, 0 bulan, 28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1121</v>
      </c>
      <c r="O214" s="29"/>
      <c r="Q214" s="2" t="str">
        <f t="shared" ca="1" si="11"/>
        <v>3 tahun, 0 bulan, 25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1121</v>
      </c>
      <c r="O215" s="29"/>
      <c r="Q215" s="2" t="str">
        <f t="shared" ca="1" si="11"/>
        <v>3 tahun, 0 bulan, 25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1121</v>
      </c>
      <c r="O216" s="29"/>
      <c r="Q216" s="2" t="str">
        <f t="shared" ca="1" si="11"/>
        <v>3 tahun, 0 bulan, 25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1121</v>
      </c>
      <c r="O217" s="29"/>
      <c r="Q217" s="2" t="str">
        <f t="shared" ca="1" si="11"/>
        <v>3 tahun, 0 bulan, 25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1121</v>
      </c>
      <c r="O218" s="29"/>
      <c r="Q218" s="2" t="str">
        <f t="shared" ca="1" si="11"/>
        <v>3 tahun, 0 bulan, 25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1121</v>
      </c>
      <c r="O219" s="29"/>
      <c r="Q219" s="2" t="str">
        <f t="shared" ca="1" si="11"/>
        <v>3 tahun, 0 bulan, 25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1120</v>
      </c>
      <c r="O220" s="29"/>
      <c r="Q220" s="2" t="str">
        <f t="shared" ca="1" si="11"/>
        <v>3 tahun, 0 bulan, 24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1120</v>
      </c>
      <c r="O221" s="29"/>
      <c r="Q221" s="2" t="str">
        <f t="shared" ca="1" si="11"/>
        <v>3 tahun, 0 bulan, 24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1120</v>
      </c>
      <c r="O222" s="29"/>
      <c r="Q222" s="2" t="str">
        <f t="shared" ca="1" si="11"/>
        <v>3 tahun, 0 bulan, 24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1120</v>
      </c>
      <c r="O223" s="29"/>
      <c r="Q223" s="2" t="str">
        <f t="shared" ca="1" si="11"/>
        <v>3 tahun, 0 bulan, 24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1120</v>
      </c>
      <c r="O224" s="29"/>
      <c r="Q224" s="2" t="str">
        <f t="shared" ca="1" si="11"/>
        <v>3 tahun, 0 bulan, 24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1116</v>
      </c>
      <c r="O225" s="29"/>
      <c r="Q225" s="17" t="str">
        <f t="shared" ca="1" si="11"/>
        <v>3 tahun, 0 bulan, 20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1116</v>
      </c>
      <c r="O226" s="29"/>
      <c r="Q226" s="17" t="str">
        <f t="shared" ca="1" si="11"/>
        <v>3 tahun, 0 bulan, 20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1116</v>
      </c>
      <c r="O227" s="29"/>
      <c r="Q227" s="17" t="str">
        <f t="shared" ca="1" si="11"/>
        <v>3 tahun, 0 bulan, 20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1116</v>
      </c>
      <c r="O228" s="29"/>
      <c r="Q228" s="17" t="str">
        <f t="shared" ca="1" si="11"/>
        <v>3 tahun, 0 bulan, 20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1116</v>
      </c>
      <c r="O229" s="29"/>
      <c r="Q229" s="17" t="str">
        <f t="shared" ca="1" si="11"/>
        <v>3 tahun, 0 bulan, 20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1116</v>
      </c>
      <c r="O230" s="29"/>
      <c r="Q230" s="17" t="str">
        <f t="shared" ca="1" si="11"/>
        <v>3 tahun, 0 bulan, 20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1116</v>
      </c>
      <c r="O231" s="29"/>
      <c r="Q231" s="17" t="str">
        <f t="shared" ca="1" si="11"/>
        <v>3 tahun, 0 bulan, 20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1116</v>
      </c>
      <c r="O232" s="29"/>
      <c r="Q232" s="17" t="str">
        <f t="shared" ca="1" si="11"/>
        <v>3 tahun, 0 bulan, 20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1116</v>
      </c>
      <c r="O233" s="29"/>
      <c r="Q233" s="17" t="str">
        <f t="shared" ca="1" si="11"/>
        <v>3 tahun, 0 bulan, 20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1115</v>
      </c>
      <c r="O234" s="29"/>
      <c r="Q234" s="17" t="str">
        <f t="shared" ca="1" si="11"/>
        <v>3 tahun, 0 bulan, 19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1115</v>
      </c>
      <c r="O235" s="29"/>
      <c r="Q235" s="17" t="str">
        <f t="shared" ca="1" si="11"/>
        <v>3 tahun, 0 bulan, 19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1115</v>
      </c>
      <c r="O236" s="29"/>
      <c r="Q236" s="17" t="str">
        <f t="shared" ca="1" si="11"/>
        <v>3 tahun, 0 bulan, 19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1115</v>
      </c>
      <c r="O237" s="29"/>
      <c r="Q237" s="17" t="str">
        <f t="shared" ca="1" si="11"/>
        <v>3 tahun, 0 bulan, 19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1115</v>
      </c>
      <c r="O238" s="29"/>
      <c r="Q238" s="17" t="str">
        <f t="shared" ca="1" si="11"/>
        <v>3 tahun, 0 bulan, 19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1115</v>
      </c>
      <c r="O239" s="29"/>
      <c r="Q239" s="17" t="str">
        <f t="shared" ca="1" si="11"/>
        <v>3 tahun, 0 bulan, 19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1114</v>
      </c>
      <c r="O240" s="29"/>
      <c r="Q240" s="17" t="str">
        <f t="shared" ca="1" si="11"/>
        <v>3 tahun, 0 bulan, 18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1114</v>
      </c>
      <c r="O241" s="29"/>
      <c r="Q241" s="17" t="str">
        <f t="shared" ca="1" si="11"/>
        <v>3 tahun, 0 bulan, 18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1114</v>
      </c>
      <c r="O242" s="29"/>
      <c r="Q242" s="17" t="str">
        <f t="shared" ca="1" si="11"/>
        <v>3 tahun, 0 bulan, 18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1114</v>
      </c>
      <c r="O243" s="29"/>
      <c r="Q243" s="17" t="str">
        <f t="shared" ca="1" si="11"/>
        <v>3 tahun, 0 bulan, 18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1110</v>
      </c>
      <c r="O244" s="29"/>
      <c r="Q244" s="17" t="str">
        <f t="shared" ca="1" si="11"/>
        <v>3 tahun, 0 bulan, 14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1110</v>
      </c>
      <c r="O245" s="29"/>
      <c r="Q245" s="17" t="str">
        <f t="shared" ca="1" si="11"/>
        <v>3 tahun, 0 bulan, 14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1109</v>
      </c>
      <c r="O246" s="29"/>
      <c r="Q246" s="17" t="str">
        <f t="shared" ca="1" si="11"/>
        <v>3 tahun, 0 bulan, 13 hari</v>
      </c>
    </row>
    <row r="247" spans="1:17" ht="28.8" x14ac:dyDescent="0.3">
      <c r="A247" s="4">
        <f t="shared" si="9"/>
        <v>246</v>
      </c>
      <c r="B247" s="10" t="s">
        <v>1766</v>
      </c>
      <c r="C247" s="3">
        <v>45195</v>
      </c>
      <c r="D247" s="3">
        <v>45195</v>
      </c>
      <c r="E247" s="9" t="s">
        <v>9</v>
      </c>
      <c r="F247" s="1" t="s">
        <v>1767</v>
      </c>
      <c r="G247" s="1" t="s">
        <v>1767</v>
      </c>
      <c r="I247" s="4" t="s">
        <v>1302</v>
      </c>
      <c r="N247" s="29">
        <f t="shared" ca="1" si="10"/>
        <v>1109</v>
      </c>
      <c r="O247" s="29"/>
      <c r="Q247" s="17" t="str">
        <f t="shared" ca="1" si="11"/>
        <v>3 tahun, 0 bulan, 13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1109</v>
      </c>
      <c r="O248" s="29"/>
      <c r="Q248" s="17" t="str">
        <f t="shared" ca="1" si="11"/>
        <v>3 tahun, 0 bulan, 13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1109</v>
      </c>
      <c r="O249" s="29"/>
      <c r="Q249" s="17" t="str">
        <f t="shared" ca="1" si="11"/>
        <v>3 tahun, 0 bulan, 13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1109</v>
      </c>
      <c r="O250" s="29"/>
      <c r="Q250" s="17" t="str">
        <f t="shared" ca="1" si="11"/>
        <v>3 tahun, 0 bulan, 13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1109</v>
      </c>
      <c r="O251" s="29"/>
      <c r="Q251" s="17" t="str">
        <f t="shared" ca="1" si="11"/>
        <v>3 tahun, 0 bulan, 13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1109</v>
      </c>
      <c r="O252" s="29"/>
      <c r="Q252" s="17" t="str">
        <f t="shared" ca="1" si="11"/>
        <v>3 tahun, 0 bulan, 13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1109</v>
      </c>
      <c r="O253" s="29"/>
      <c r="Q253" s="17" t="str">
        <f t="shared" ca="1" si="11"/>
        <v>3 tahun, 0 bulan, 13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1109</v>
      </c>
      <c r="O254" s="29"/>
      <c r="Q254" s="17" t="str">
        <f t="shared" ca="1" si="11"/>
        <v>3 tahun, 0 bulan, 13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1109</v>
      </c>
      <c r="O255" s="29"/>
      <c r="Q255" s="17" t="str">
        <f t="shared" ca="1" si="11"/>
        <v>3 tahun, 0 bulan, 13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1109</v>
      </c>
      <c r="O256" s="29"/>
      <c r="Q256" s="17" t="str">
        <f t="shared" ca="1" si="11"/>
        <v>3 tahun, 0 bulan, 13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1108</v>
      </c>
      <c r="O257" s="29"/>
      <c r="Q257" s="17" t="str">
        <f t="shared" ca="1" si="11"/>
        <v>3 tahun, 0 bulan, 12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1106</v>
      </c>
      <c r="O258" s="29"/>
      <c r="Q258" s="17" t="str">
        <f t="shared" ref="Q258:Q321" ca="1" si="14">DATEDIF(C258,$O$2,"Y")&amp;" tahun, "&amp;DATEDIF(C258,$O$2,"YM")&amp;" bulan, "&amp;DATEDIF(C258,$O$2,"MD")&amp;" hari"</f>
        <v>3 tahun, 0 bulan, 10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1106</v>
      </c>
      <c r="O259" s="29"/>
      <c r="Q259" s="17" t="str">
        <f t="shared" ca="1" si="14"/>
        <v>3 tahun, 0 bulan, 10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1103</v>
      </c>
      <c r="O260" s="29"/>
      <c r="Q260" s="17" t="str">
        <f t="shared" ca="1" si="14"/>
        <v>3 tahun, 0 bulan, 7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1101</v>
      </c>
      <c r="O261" s="29"/>
      <c r="Q261" s="17" t="str">
        <f t="shared" ca="1" si="14"/>
        <v>3 tahun, 0 bulan, 5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1101</v>
      </c>
      <c r="O262" s="29"/>
      <c r="Q262" s="17" t="str">
        <f t="shared" ca="1" si="14"/>
        <v>3 tahun, 0 bulan, 5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1101</v>
      </c>
      <c r="O263" s="29"/>
      <c r="Q263" s="17" t="str">
        <f t="shared" ca="1" si="14"/>
        <v>3 tahun, 0 bulan, 5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1099</v>
      </c>
      <c r="O264" s="29"/>
      <c r="Q264" s="17" t="str">
        <f t="shared" ca="1" si="14"/>
        <v>3 tahun, 0 bulan, 3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1099</v>
      </c>
      <c r="O265" s="29"/>
      <c r="Q265" s="17" t="str">
        <f t="shared" ca="1" si="14"/>
        <v>3 tahun, 0 bulan, 3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1095</v>
      </c>
      <c r="Q266" s="17" t="str">
        <f t="shared" ca="1" si="14"/>
        <v>2 tahun, 11 bulan, 29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1095</v>
      </c>
      <c r="Q267" s="17" t="str">
        <f t="shared" ca="1" si="14"/>
        <v>2 tahun, 11 bulan, 29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1095</v>
      </c>
      <c r="Q268" s="17" t="str">
        <f t="shared" ca="1" si="14"/>
        <v>2 tahun, 11 bulan, 29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1095</v>
      </c>
      <c r="Q269" s="17" t="str">
        <f t="shared" ca="1" si="14"/>
        <v>2 tahun, 11 bulan, 29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1095</v>
      </c>
      <c r="Q270" s="17" t="str">
        <f t="shared" ca="1" si="14"/>
        <v>2 tahun, 11 bulan, 29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1095</v>
      </c>
      <c r="Q271" s="17" t="str">
        <f t="shared" ca="1" si="14"/>
        <v>2 tahun, 11 bulan, 29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1095</v>
      </c>
      <c r="Q272" s="17" t="str">
        <f t="shared" ca="1" si="14"/>
        <v>2 tahun, 11 bulan, 29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1093</v>
      </c>
      <c r="Q273" s="17" t="str">
        <f t="shared" ca="1" si="14"/>
        <v>2 tahun, 11 bulan, 27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1092</v>
      </c>
      <c r="Q274" s="17" t="str">
        <f t="shared" ca="1" si="14"/>
        <v>2 tahun, 11 bulan, 26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1088</v>
      </c>
      <c r="Q275" s="17" t="str">
        <f t="shared" ca="1" si="14"/>
        <v>2 tahun, 11 bulan, 22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1088</v>
      </c>
      <c r="Q276" s="17" t="str">
        <f t="shared" ca="1" si="14"/>
        <v>2 tahun, 11 bulan, 22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1088</v>
      </c>
      <c r="Q277" s="17" t="str">
        <f t="shared" ca="1" si="14"/>
        <v>2 tahun, 11 bulan, 22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1088</v>
      </c>
      <c r="Q278" s="17" t="str">
        <f t="shared" ca="1" si="14"/>
        <v>2 tahun, 11 bulan, 22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1088</v>
      </c>
      <c r="Q279" s="17" t="str">
        <f t="shared" ca="1" si="14"/>
        <v>2 tahun, 11 bulan, 22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1086</v>
      </c>
      <c r="Q280" s="17" t="str">
        <f t="shared" ca="1" si="14"/>
        <v>2 tahun, 11 bulan, 20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1086</v>
      </c>
      <c r="Q281" s="17" t="str">
        <f t="shared" ca="1" si="14"/>
        <v>2 tahun, 11 bulan, 20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1086</v>
      </c>
      <c r="Q282" s="17" t="str">
        <f t="shared" ca="1" si="14"/>
        <v>2 tahun, 11 bulan, 20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1086</v>
      </c>
      <c r="Q283" s="17" t="str">
        <f t="shared" ca="1" si="14"/>
        <v>2 tahun, 11 bulan, 20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1086</v>
      </c>
      <c r="Q284" s="17" t="str">
        <f t="shared" ca="1" si="14"/>
        <v>2 tahun, 11 bulan, 20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1082</v>
      </c>
      <c r="Q285" s="17" t="str">
        <f t="shared" ca="1" si="14"/>
        <v>2 tahun, 11 bulan, 16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1081</v>
      </c>
      <c r="Q286" s="17" t="str">
        <f t="shared" ca="1" si="14"/>
        <v>2 tahun, 11 bulan, 15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1081</v>
      </c>
      <c r="Q287" s="17" t="str">
        <f t="shared" ca="1" si="14"/>
        <v>2 tahun, 11 bulan, 15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1080</v>
      </c>
      <c r="Q288" s="17" t="str">
        <f t="shared" ca="1" si="14"/>
        <v>2 tahun, 11 bulan, 14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1080</v>
      </c>
      <c r="Q289" s="17" t="str">
        <f t="shared" ca="1" si="14"/>
        <v>2 tahun, 11 bulan, 14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1079</v>
      </c>
      <c r="Q290" s="17" t="str">
        <f t="shared" ca="1" si="14"/>
        <v>2 tahun, 11 bulan, 13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1079</v>
      </c>
      <c r="Q291" s="17" t="str">
        <f t="shared" ca="1" si="14"/>
        <v>2 tahun, 11 bulan, 13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1079</v>
      </c>
      <c r="Q292" s="17" t="str">
        <f t="shared" ca="1" si="14"/>
        <v>2 tahun, 11 bulan, 13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1079</v>
      </c>
      <c r="Q293" s="17" t="str">
        <f t="shared" ca="1" si="14"/>
        <v>2 tahun, 11 bulan, 13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1075</v>
      </c>
      <c r="Q294" s="17" t="str">
        <f t="shared" ca="1" si="14"/>
        <v>2 tahun, 11 bulan, 9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1075</v>
      </c>
      <c r="Q295" s="17" t="str">
        <f t="shared" ca="1" si="14"/>
        <v>2 tahun, 11 bulan, 9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1075</v>
      </c>
      <c r="Q296" s="17" t="str">
        <f t="shared" ca="1" si="14"/>
        <v>2 tahun, 11 bulan, 9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1074</v>
      </c>
      <c r="Q297" s="17" t="str">
        <f t="shared" ca="1" si="14"/>
        <v>2 tahun, 11 bulan, 8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1074</v>
      </c>
      <c r="Q298" s="17" t="str">
        <f t="shared" ca="1" si="14"/>
        <v>2 tahun, 11 bulan, 8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1074</v>
      </c>
      <c r="Q299" s="17" t="str">
        <f t="shared" ca="1" si="14"/>
        <v>2 tahun, 11 bulan, 8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1072</v>
      </c>
      <c r="Q300" s="17" t="str">
        <f t="shared" ca="1" si="14"/>
        <v>2 tahun, 11 bulan, 7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1072</v>
      </c>
      <c r="Q301" s="17" t="str">
        <f t="shared" ca="1" si="14"/>
        <v>2 tahun, 11 bulan, 7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1072</v>
      </c>
      <c r="Q302" s="17" t="str">
        <f t="shared" ca="1" si="14"/>
        <v>2 tahun, 11 bulan, 7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1072</v>
      </c>
      <c r="Q303" s="17" t="str">
        <f t="shared" ca="1" si="14"/>
        <v>2 tahun, 11 bulan, 7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1072</v>
      </c>
      <c r="Q304" s="17" t="str">
        <f t="shared" ca="1" si="14"/>
        <v>2 tahun, 11 bulan, 7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1072</v>
      </c>
      <c r="Q305" s="17" t="str">
        <f t="shared" ca="1" si="14"/>
        <v>2 tahun, 11 bulan, 7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1072</v>
      </c>
      <c r="Q306" s="17" t="str">
        <f t="shared" ca="1" si="14"/>
        <v>2 tahun, 11 bulan, 7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1072</v>
      </c>
      <c r="Q307" s="17" t="str">
        <f t="shared" ca="1" si="14"/>
        <v>2 tahun, 11 bulan, 7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1072</v>
      </c>
      <c r="Q308" s="17" t="str">
        <f t="shared" ca="1" si="14"/>
        <v>2 tahun, 11 bulan, 7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1072</v>
      </c>
      <c r="Q309" s="17" t="str">
        <f t="shared" ca="1" si="14"/>
        <v>2 tahun, 11 bulan, 7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1072</v>
      </c>
      <c r="Q310" s="17" t="str">
        <f t="shared" ca="1" si="14"/>
        <v>2 tahun, 11 bulan, 7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1072</v>
      </c>
      <c r="Q311" s="17" t="str">
        <f t="shared" ca="1" si="14"/>
        <v>2 tahun, 11 bulan, 7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1072</v>
      </c>
      <c r="Q312" s="17" t="str">
        <f t="shared" ca="1" si="14"/>
        <v>2 tahun, 11 bulan, 7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1072</v>
      </c>
      <c r="Q313" s="17" t="str">
        <f t="shared" ca="1" si="14"/>
        <v>2 tahun, 11 bulan, 7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1071</v>
      </c>
      <c r="Q314" s="17" t="str">
        <f t="shared" ca="1" si="14"/>
        <v>2 tahun, 11 bulan, 6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1071</v>
      </c>
      <c r="Q315" s="17" t="str">
        <f t="shared" ca="1" si="14"/>
        <v>2 tahun, 11 bulan, 6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1071</v>
      </c>
      <c r="Q316" s="17" t="str">
        <f t="shared" ca="1" si="14"/>
        <v>2 tahun, 11 bulan, 6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1071</v>
      </c>
      <c r="Q317" s="17" t="str">
        <f t="shared" ca="1" si="14"/>
        <v>2 tahun, 11 bulan, 6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1071</v>
      </c>
      <c r="Q318" s="17" t="str">
        <f t="shared" ca="1" si="14"/>
        <v>2 tahun, 11 bulan, 6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1071</v>
      </c>
      <c r="Q319" s="17" t="str">
        <f t="shared" ca="1" si="14"/>
        <v>2 tahun, 11 bulan, 6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1067</v>
      </c>
      <c r="Q320" s="17" t="str">
        <f t="shared" ca="1" si="14"/>
        <v>2 tahun, 11 bulan, 2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1067</v>
      </c>
      <c r="Q321" s="17" t="str">
        <f t="shared" ca="1" si="14"/>
        <v>2 tahun, 11 bulan, 2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1067</v>
      </c>
      <c r="Q322" s="17" t="str">
        <f t="shared" ref="Q322:Q346" ca="1" si="17">DATEDIF(C322,$O$2,"Y")&amp;" tahun, "&amp;DATEDIF(C322,$O$2,"YM")&amp;" bulan, "&amp;DATEDIF(C322,$O$2,"MD")&amp;" hari"</f>
        <v>2 tahun, 11 bulan, 2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1067</v>
      </c>
      <c r="Q323" s="17" t="str">
        <f t="shared" ca="1" si="17"/>
        <v>2 tahun, 11 bulan, 2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1067</v>
      </c>
      <c r="Q324" s="17" t="str">
        <f t="shared" ca="1" si="17"/>
        <v>2 tahun, 11 bulan, 2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1067</v>
      </c>
      <c r="Q325" s="17" t="str">
        <f t="shared" ca="1" si="17"/>
        <v>2 tahun, 11 bulan, 2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1066</v>
      </c>
      <c r="Q326" s="17" t="str">
        <f t="shared" ca="1" si="17"/>
        <v>2 tahun, 11 bulan, 1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1066</v>
      </c>
      <c r="Q327" s="17" t="str">
        <f t="shared" ca="1" si="17"/>
        <v>2 tahun, 11 bulan, 1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1066</v>
      </c>
      <c r="Q328" s="17" t="str">
        <f t="shared" ca="1" si="17"/>
        <v>2 tahun, 11 bulan, 1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1066</v>
      </c>
      <c r="Q329" s="17" t="str">
        <f t="shared" ca="1" si="17"/>
        <v>2 tahun, 11 bulan, 1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1066</v>
      </c>
      <c r="Q330" s="17" t="str">
        <f t="shared" ca="1" si="17"/>
        <v>2 tahun, 11 bulan, 1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1066</v>
      </c>
      <c r="Q331" s="17" t="str">
        <f t="shared" ca="1" si="17"/>
        <v>2 tahun, 11 bulan, 1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1066</v>
      </c>
      <c r="Q332" s="17" t="str">
        <f t="shared" ca="1" si="17"/>
        <v>2 tahun, 11 bulan, 1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1066</v>
      </c>
      <c r="Q333" s="17" t="str">
        <f t="shared" ca="1" si="17"/>
        <v>2 tahun, 11 bulan, 1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1061</v>
      </c>
      <c r="Q334" s="17" t="str">
        <f t="shared" ca="1" si="17"/>
        <v>2 tahun, 10 bulan, 26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1061</v>
      </c>
      <c r="Q335" s="17" t="str">
        <f t="shared" ca="1" si="17"/>
        <v>2 tahun, 10 bulan, 26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1061</v>
      </c>
      <c r="Q336" s="17" t="str">
        <f t="shared" ca="1" si="17"/>
        <v>2 tahun, 10 bulan, 26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1060</v>
      </c>
      <c r="Q337" s="17" t="str">
        <f t="shared" ca="1" si="17"/>
        <v>2 tahun, 10 bulan, 25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1060</v>
      </c>
      <c r="Q338" s="17" t="str">
        <f t="shared" ca="1" si="17"/>
        <v>2 tahun, 10 bulan, 25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1060</v>
      </c>
      <c r="Q339" s="17" t="str">
        <f t="shared" ca="1" si="17"/>
        <v>2 tahun, 10 bulan, 25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1059</v>
      </c>
      <c r="Q340" s="17" t="str">
        <f t="shared" ca="1" si="17"/>
        <v>2 tahun, 10 bulan, 24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1057</v>
      </c>
      <c r="Q341" s="17" t="str">
        <f t="shared" ca="1" si="17"/>
        <v>2 tahun, 10 bulan, 22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1057</v>
      </c>
      <c r="Q342" s="17" t="str">
        <f t="shared" ca="1" si="17"/>
        <v>2 tahun, 10 bulan, 22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1057</v>
      </c>
      <c r="Q343" s="17" t="str">
        <f t="shared" ca="1" si="17"/>
        <v>2 tahun, 10 bulan, 22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1057</v>
      </c>
      <c r="Q344" s="17" t="str">
        <f t="shared" ca="1" si="17"/>
        <v>2 tahun, 10 bulan, 22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1057</v>
      </c>
      <c r="Q345" s="17" t="str">
        <f t="shared" ca="1" si="17"/>
        <v>2 tahun, 10 bulan, 22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1053</v>
      </c>
      <c r="Q346" s="17" t="str">
        <f t="shared" ca="1" si="17"/>
        <v>2 tahun, 10 bulan, 18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1053</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1053</v>
      </c>
      <c r="Q348" s="17" t="str">
        <f t="shared" ref="Q348:Q379" ca="1" si="18">DATEDIF(C348,$O$2,"Y")&amp;" tahun, "&amp;DATEDIF(C348,$O$2,"YM")&amp;" bulan, "&amp;DATEDIF(C348,$O$2,"MD")&amp;" hari"</f>
        <v>2 tahun, 10 bulan, 18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1053</v>
      </c>
      <c r="Q349" s="17" t="str">
        <f t="shared" ca="1" si="18"/>
        <v>2 tahun, 10 bulan, 18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1053</v>
      </c>
      <c r="Q350" s="17" t="str">
        <f t="shared" ca="1" si="18"/>
        <v>2 tahun, 10 bulan, 18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1053</v>
      </c>
      <c r="Q351" s="17" t="str">
        <f t="shared" ca="1" si="18"/>
        <v>2 tahun, 10 bulan, 18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1053</v>
      </c>
      <c r="Q352" s="17" t="str">
        <f t="shared" ca="1" si="18"/>
        <v>2 tahun, 10 bulan, 18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1053</v>
      </c>
      <c r="Q353" s="17" t="str">
        <f t="shared" ca="1" si="18"/>
        <v>2 tahun, 10 bulan, 18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1053</v>
      </c>
      <c r="Q354" s="17" t="str">
        <f t="shared" ca="1" si="18"/>
        <v>2 tahun, 10 bulan, 18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1051</v>
      </c>
      <c r="Q355" s="17" t="str">
        <f t="shared" ca="1" si="18"/>
        <v>2 tahun, 10 bulan, 16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1051</v>
      </c>
      <c r="Q356" s="17" t="str">
        <f t="shared" ca="1" si="18"/>
        <v>2 tahun, 10 bulan, 16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1051</v>
      </c>
      <c r="Q357" s="17" t="str">
        <f t="shared" ca="1" si="18"/>
        <v>2 tahun, 10 bulan, 16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1051</v>
      </c>
      <c r="Q358" s="17" t="str">
        <f t="shared" ca="1" si="18"/>
        <v>2 tahun, 10 bulan, 16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1051</v>
      </c>
      <c r="Q359" s="17" t="str">
        <f t="shared" ca="1" si="18"/>
        <v>2 tahun, 10 bulan, 16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1051</v>
      </c>
      <c r="Q360" s="17" t="str">
        <f t="shared" ca="1" si="18"/>
        <v>2 tahun, 10 bulan, 16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1050</v>
      </c>
      <c r="Q361" s="17" t="str">
        <f t="shared" ca="1" si="18"/>
        <v>2 tahun, 10 bulan, 15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1050</v>
      </c>
      <c r="Q362" s="17" t="str">
        <f t="shared" ca="1" si="18"/>
        <v>2 tahun, 10 bulan, 15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1050</v>
      </c>
      <c r="Q363" s="17" t="str">
        <f t="shared" ca="1" si="18"/>
        <v>2 tahun, 10 bulan, 15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1045</v>
      </c>
      <c r="Q364" s="17" t="str">
        <f t="shared" ca="1" si="18"/>
        <v>2 tahun, 10 bulan, 10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1045</v>
      </c>
      <c r="Q365" s="17" t="str">
        <f t="shared" ca="1" si="18"/>
        <v>2 tahun, 10 bulan, 10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1045</v>
      </c>
      <c r="Q366" s="17" t="str">
        <f t="shared" ca="1" si="18"/>
        <v>2 tahun, 10 bulan, 10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1045</v>
      </c>
      <c r="Q367" s="17" t="str">
        <f t="shared" ca="1" si="18"/>
        <v>2 tahun, 10 bulan, 10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1044</v>
      </c>
      <c r="Q368" s="17" t="str">
        <f t="shared" ca="1" si="18"/>
        <v>2 tahun, 10 bulan, 9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1044</v>
      </c>
      <c r="Q369" s="17" t="str">
        <f t="shared" ca="1" si="18"/>
        <v>2 tahun, 10 bulan, 9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1044</v>
      </c>
      <c r="Q370" s="17" t="str">
        <f t="shared" ca="1" si="18"/>
        <v>2 tahun, 10 bulan, 9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1044</v>
      </c>
      <c r="Q371" s="17" t="str">
        <f t="shared" ca="1" si="18"/>
        <v>2 tahun, 10 bulan, 9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1044</v>
      </c>
      <c r="Q372" s="17" t="str">
        <f t="shared" ca="1" si="18"/>
        <v>2 tahun, 10 bulan, 9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1044</v>
      </c>
      <c r="Q373" s="17" t="str">
        <f t="shared" ca="1" si="18"/>
        <v>2 tahun, 10 bulan, 9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1044</v>
      </c>
      <c r="Q374" s="17" t="str">
        <f t="shared" ca="1" si="18"/>
        <v>2 tahun, 10 bulan, 9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1044</v>
      </c>
      <c r="Q375" s="17" t="str">
        <f t="shared" ca="1" si="18"/>
        <v>2 tahun, 10 bulan, 9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1044</v>
      </c>
      <c r="Q376" s="17" t="str">
        <f t="shared" ca="1" si="18"/>
        <v>2 tahun, 10 bulan, 9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1044</v>
      </c>
      <c r="Q377" s="17" t="str">
        <f t="shared" ca="1" si="18"/>
        <v>2 tahun, 10 bulan, 9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1039</v>
      </c>
      <c r="Q378" s="17" t="str">
        <f t="shared" ca="1" si="18"/>
        <v>2 tahun, 10 bulan, 4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1039</v>
      </c>
      <c r="Q379" s="17" t="str">
        <f t="shared" ca="1" si="18"/>
        <v>2 tahun, 10 bulan, 4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1039</v>
      </c>
      <c r="Q380" s="17" t="str">
        <f t="shared" ref="Q380:Q411" ca="1" si="19">DATEDIF(C380,$O$2,"Y")&amp;" tahun, "&amp;DATEDIF(C380,$O$2,"YM")&amp;" bulan, "&amp;DATEDIF(C380,$O$2,"MD")&amp;" hari"</f>
        <v>2 tahun, 10 bulan, 4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1039</v>
      </c>
      <c r="Q381" s="17" t="str">
        <f t="shared" ca="1" si="19"/>
        <v>2 tahun, 10 bulan, 4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1039</v>
      </c>
      <c r="Q382" s="17" t="str">
        <f t="shared" ca="1" si="19"/>
        <v>2 tahun, 10 bulan, 4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1039</v>
      </c>
      <c r="Q383" s="17" t="str">
        <f t="shared" ca="1" si="19"/>
        <v>2 tahun, 10 bulan, 4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1039</v>
      </c>
      <c r="Q384" s="17" t="str">
        <f t="shared" ca="1" si="19"/>
        <v>2 tahun, 10 bulan, 4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1039</v>
      </c>
      <c r="Q385" s="17" t="str">
        <f t="shared" ca="1" si="19"/>
        <v>2 tahun, 10 bulan, 4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1038</v>
      </c>
      <c r="Q386" s="17" t="str">
        <f t="shared" ca="1" si="19"/>
        <v>2 tahun, 10 bulan, 3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1038</v>
      </c>
      <c r="Q387" s="17" t="str">
        <f t="shared" ca="1" si="19"/>
        <v>2 tahun, 10 bulan, 3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1038</v>
      </c>
      <c r="Q388" s="17" t="str">
        <f t="shared" ca="1" si="19"/>
        <v>2 tahun, 10 bulan, 3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1038</v>
      </c>
      <c r="Q389" s="17" t="str">
        <f t="shared" ca="1" si="19"/>
        <v>2 tahun, 10 bulan, 3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1038</v>
      </c>
      <c r="Q390" s="17" t="str">
        <f t="shared" ca="1" si="19"/>
        <v>2 tahun, 10 bulan, 3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1038</v>
      </c>
      <c r="Q391" s="17" t="str">
        <f t="shared" ca="1" si="19"/>
        <v>2 tahun, 10 bulan, 3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1037</v>
      </c>
      <c r="Q392" s="17" t="str">
        <f t="shared" ca="1" si="19"/>
        <v>2 tahun, 10 bulan, 2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1037</v>
      </c>
      <c r="Q393" s="17" t="str">
        <f t="shared" ca="1" si="19"/>
        <v>2 tahun, 10 bulan, 2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1037</v>
      </c>
      <c r="Q394" s="17" t="str">
        <f t="shared" ca="1" si="19"/>
        <v>2 tahun, 10 bulan, 2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1037</v>
      </c>
      <c r="Q395" s="17" t="str">
        <f t="shared" ca="1" si="19"/>
        <v>2 tahun, 10 bulan, 2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1037</v>
      </c>
      <c r="Q396" s="17" t="str">
        <f t="shared" ca="1" si="19"/>
        <v>2 tahun, 10 bulan, 2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1036</v>
      </c>
      <c r="Q397" s="17" t="str">
        <f t="shared" ca="1" si="19"/>
        <v>2 tahun, 10 bulan, 1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1036</v>
      </c>
      <c r="Q398" s="17" t="str">
        <f t="shared" ca="1" si="19"/>
        <v>2 tahun, 10 bulan, 1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1036</v>
      </c>
      <c r="Q399" s="17" t="str">
        <f t="shared" ca="1" si="19"/>
        <v>2 tahun, 10 bulan, 1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1036</v>
      </c>
      <c r="Q400" s="17" t="str">
        <f t="shared" ca="1" si="19"/>
        <v>2 tahun, 10 bulan, 1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1036</v>
      </c>
      <c r="Q401" s="17" t="str">
        <f t="shared" ca="1" si="19"/>
        <v>2 tahun, 10 bulan, 1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1036</v>
      </c>
      <c r="Q402" s="17" t="str">
        <f t="shared" ca="1" si="19"/>
        <v>2 tahun, 10 bulan, 1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1033</v>
      </c>
      <c r="Q403" s="17" t="str">
        <f t="shared" ca="1" si="19"/>
        <v>2 tahun, 9 bulan, 28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1033</v>
      </c>
      <c r="Q404" s="17" t="str">
        <f t="shared" ca="1" si="19"/>
        <v>2 tahun, 9 bulan, 28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1033</v>
      </c>
      <c r="Q405" s="17" t="str">
        <f t="shared" ca="1" si="19"/>
        <v>2 tahun, 9 bulan, 28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1032</v>
      </c>
      <c r="Q406" s="17" t="str">
        <f t="shared" ca="1" si="19"/>
        <v>2 tahun, 9 bulan, 27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1031</v>
      </c>
      <c r="Q407" s="17" t="str">
        <f t="shared" ca="1" si="19"/>
        <v>2 tahun, 9 bulan, 26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1031</v>
      </c>
      <c r="Q408" s="17" t="str">
        <f t="shared" ca="1" si="19"/>
        <v>2 tahun, 9 bulan, 26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1031</v>
      </c>
      <c r="Q409" s="17" t="str">
        <f t="shared" ca="1" si="19"/>
        <v>2 tahun, 9 bulan, 26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1031</v>
      </c>
      <c r="Q410" s="17" t="str">
        <f t="shared" ca="1" si="19"/>
        <v>2 tahun, 9 bulan, 26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1031</v>
      </c>
      <c r="Q411" s="17" t="str">
        <f t="shared" ca="1" si="19"/>
        <v>2 tahun, 9 bulan, 26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1030</v>
      </c>
      <c r="Q412" s="17" t="str">
        <f t="shared" ref="Q412:Q439" ca="1" si="22">DATEDIF(C412,$O$2,"Y")&amp;" tahun, "&amp;DATEDIF(C412,$O$2,"YM")&amp;" bulan, "&amp;DATEDIF(C412,$O$2,"MD")&amp;" hari"</f>
        <v>2 tahun, 9 bulan, 25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1030</v>
      </c>
      <c r="Q413" s="17" t="str">
        <f t="shared" ca="1" si="22"/>
        <v>2 tahun, 9 bulan, 25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1030</v>
      </c>
      <c r="Q414" s="17" t="str">
        <f t="shared" ca="1" si="22"/>
        <v>2 tahun, 9 bulan, 25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1030</v>
      </c>
      <c r="Q415" s="17" t="str">
        <f t="shared" ca="1" si="22"/>
        <v>2 tahun, 9 bulan, 25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1030</v>
      </c>
      <c r="Q416" s="17" t="str">
        <f t="shared" ca="1" si="22"/>
        <v>2 tahun, 9 bulan, 25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1030</v>
      </c>
      <c r="Q417" s="17" t="str">
        <f t="shared" ca="1" si="22"/>
        <v>2 tahun, 9 bulan, 25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1029</v>
      </c>
      <c r="Q418" s="17" t="str">
        <f t="shared" ca="1" si="22"/>
        <v>2 tahun, 9 bulan, 24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1026</v>
      </c>
      <c r="Q419" s="17" t="str">
        <f t="shared" ca="1" si="22"/>
        <v>2 tahun, 9 bulan, 21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1024</v>
      </c>
      <c r="Q420" s="17" t="str">
        <f t="shared" ca="1" si="22"/>
        <v>2 tahun, 9 bulan, 19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1024</v>
      </c>
      <c r="Q421" s="17" t="str">
        <f t="shared" ca="1" si="22"/>
        <v>2 tahun, 9 bulan, 19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1024</v>
      </c>
      <c r="Q422" s="17" t="str">
        <f t="shared" ca="1" si="22"/>
        <v>2 tahun, 9 bulan, 19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1023</v>
      </c>
      <c r="Q423" s="17" t="str">
        <f t="shared" ca="1" si="22"/>
        <v>2 tahun, 9 bulan, 18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1023</v>
      </c>
      <c r="Q424" s="17" t="str">
        <f t="shared" ca="1" si="22"/>
        <v>2 tahun, 9 bulan, 18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1023</v>
      </c>
      <c r="Q425" s="17" t="str">
        <f t="shared" ca="1" si="22"/>
        <v>2 tahun, 9 bulan, 18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1022</v>
      </c>
      <c r="Q426" s="17" t="str">
        <f t="shared" ca="1" si="22"/>
        <v>2 tahun, 9 bulan, 17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1022</v>
      </c>
      <c r="Q427" s="17" t="str">
        <f t="shared" ca="1" si="22"/>
        <v>2 tahun, 9 bulan, 17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1022</v>
      </c>
      <c r="P428" s="33" t="s">
        <v>2898</v>
      </c>
      <c r="Q428" s="17" t="str">
        <f t="shared" ca="1" si="22"/>
        <v>2 tahun, 9 bulan, 17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1022</v>
      </c>
      <c r="P429" s="33" t="s">
        <v>2897</v>
      </c>
      <c r="Q429" s="17" t="str">
        <f t="shared" ca="1" si="22"/>
        <v>2 tahun, 9 bulan, 17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1016</v>
      </c>
      <c r="P430" s="33" t="s">
        <v>2896</v>
      </c>
      <c r="Q430" s="17" t="str">
        <f t="shared" ca="1" si="22"/>
        <v>2 tahun, 9 bulan, 11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1016</v>
      </c>
      <c r="P431" s="33" t="s">
        <v>2895</v>
      </c>
      <c r="Q431" s="17" t="str">
        <f t="shared" ca="1" si="22"/>
        <v>2 tahun, 9 bulan, 11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1016</v>
      </c>
      <c r="P432" s="33" t="s">
        <v>2894</v>
      </c>
      <c r="Q432" s="17" t="str">
        <f t="shared" ca="1" si="22"/>
        <v>2 tahun, 9 bulan, 11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1016</v>
      </c>
      <c r="P433" s="33" t="s">
        <v>2893</v>
      </c>
      <c r="Q433" s="17" t="str">
        <f t="shared" ca="1" si="22"/>
        <v>2 tahun, 9 bulan, 11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1016</v>
      </c>
      <c r="P434" s="33" t="s">
        <v>2891</v>
      </c>
      <c r="Q434" s="17" t="str">
        <f t="shared" ca="1" si="22"/>
        <v>2 tahun, 9 bulan, 11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1016</v>
      </c>
      <c r="P435" s="33" t="s">
        <v>2891</v>
      </c>
      <c r="Q435" s="17" t="str">
        <f t="shared" ca="1" si="22"/>
        <v>2 tahun, 9 bulan, 11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1015</v>
      </c>
      <c r="P436" s="33" t="s">
        <v>2892</v>
      </c>
      <c r="Q436" s="17" t="str">
        <f t="shared" ca="1" si="22"/>
        <v>2 tahun, 9 bulan, 10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1015</v>
      </c>
      <c r="P437" s="33" t="s">
        <v>2891</v>
      </c>
      <c r="Q437" s="17" t="str">
        <f t="shared" ca="1" si="22"/>
        <v>2 tahun, 9 bulan, 10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1015</v>
      </c>
      <c r="P438" s="33" t="s">
        <v>2891</v>
      </c>
      <c r="Q438" s="17" t="str">
        <f t="shared" ca="1" si="22"/>
        <v>2 tahun, 9 bulan, 10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1015</v>
      </c>
      <c r="P439" s="33" t="s">
        <v>2890</v>
      </c>
      <c r="Q439" s="17" t="str">
        <f t="shared" ca="1" si="22"/>
        <v>2 tahun, 9 bulan, 10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46304</v>
      </c>
      <c r="M2" s="3"/>
      <c r="N2" s="28" t="str">
        <f t="shared" ref="N2:N10" ca="1" si="1">DATEDIF(C2,$L$2,"Y")&amp;" tahun, "&amp;DATEDIF(C2,$L$2,"YM")&amp;" bulan, "&amp;DATEDIF(C2,$L$2,"MD")&amp;" hari"</f>
        <v>3 tahun, 9 bulan, 4 hari</v>
      </c>
      <c r="O2" s="49">
        <f ca="1">TODAY()-C2</f>
        <v>1373</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9 bulan, 3 hari</v>
      </c>
      <c r="O3" s="49">
        <f t="shared" ref="O3:O66" ca="1" si="2">TODAY()-C3</f>
        <v>1372</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8 bulan, 29 hari</v>
      </c>
      <c r="O4" s="49">
        <f t="shared" ca="1" si="2"/>
        <v>1368</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9 bulan, 0 hari</v>
      </c>
      <c r="O5" s="49">
        <f t="shared" ca="1" si="2"/>
        <v>1369</v>
      </c>
    </row>
    <row r="6" spans="1:15" ht="28.8" x14ac:dyDescent="0.3">
      <c r="A6" s="4">
        <f t="shared" si="0"/>
        <v>5</v>
      </c>
      <c r="B6" s="2" t="s">
        <v>1057</v>
      </c>
      <c r="C6" s="3">
        <v>44936</v>
      </c>
      <c r="D6" s="9" t="s">
        <v>720</v>
      </c>
      <c r="E6" s="1" t="s">
        <v>1058</v>
      </c>
      <c r="F6" s="1" t="s">
        <v>1059</v>
      </c>
      <c r="H6" s="2" t="s">
        <v>1302</v>
      </c>
      <c r="J6" s="9"/>
      <c r="N6" s="28" t="str">
        <f t="shared" ca="1" si="1"/>
        <v>3 tahun, 8 bulan, 29 hari</v>
      </c>
      <c r="O6" s="49">
        <f t="shared" ca="1" si="2"/>
        <v>1368</v>
      </c>
    </row>
    <row r="7" spans="1:15" x14ac:dyDescent="0.3">
      <c r="A7" s="4">
        <f t="shared" si="0"/>
        <v>6</v>
      </c>
      <c r="B7" s="2" t="s">
        <v>1053</v>
      </c>
      <c r="C7" s="3">
        <v>44936</v>
      </c>
      <c r="D7" s="9" t="s">
        <v>1055</v>
      </c>
      <c r="E7" s="1" t="s">
        <v>1054</v>
      </c>
      <c r="F7" s="1" t="s">
        <v>1056</v>
      </c>
      <c r="H7" s="2" t="s">
        <v>1302</v>
      </c>
      <c r="N7" s="28" t="str">
        <f t="shared" ca="1" si="1"/>
        <v>3 tahun, 8 bulan, 29 hari</v>
      </c>
      <c r="O7" s="49">
        <f t="shared" ca="1" si="2"/>
        <v>1368</v>
      </c>
    </row>
    <row r="8" spans="1:15" ht="28.8" x14ac:dyDescent="0.3">
      <c r="A8" s="4">
        <f t="shared" si="0"/>
        <v>7</v>
      </c>
      <c r="B8" s="2" t="s">
        <v>938</v>
      </c>
      <c r="C8" s="3">
        <v>44939</v>
      </c>
      <c r="D8" s="9" t="s">
        <v>39</v>
      </c>
      <c r="E8" s="1" t="s">
        <v>939</v>
      </c>
      <c r="F8" s="1" t="s">
        <v>1087</v>
      </c>
      <c r="G8" s="8"/>
      <c r="H8" s="2" t="s">
        <v>1302</v>
      </c>
      <c r="K8" s="10"/>
      <c r="L8" s="10"/>
      <c r="M8" s="10"/>
      <c r="N8" s="28" t="str">
        <f t="shared" ca="1" si="1"/>
        <v>3 tahun, 8 bulan, 26 hari</v>
      </c>
      <c r="O8" s="49">
        <f t="shared" ca="1" si="2"/>
        <v>1365</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8 bulan, 23 hari</v>
      </c>
      <c r="O9" s="49">
        <f t="shared" ca="1" si="2"/>
        <v>1362</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8 bulan, 23 hari</v>
      </c>
      <c r="O10" s="49">
        <f t="shared" ca="1" si="2"/>
        <v>1362</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8 bulan, 21 hari</v>
      </c>
      <c r="O11" s="49">
        <f t="shared" ca="1" si="2"/>
        <v>1360</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8 bulan, 21 hari</v>
      </c>
      <c r="O12" s="49">
        <f t="shared" ca="1" si="2"/>
        <v>1360</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8 bulan, 21 hari</v>
      </c>
      <c r="O13" s="49">
        <f t="shared" ca="1" si="2"/>
        <v>1360</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8 bulan, 13 hari</v>
      </c>
      <c r="O14" s="49">
        <f t="shared" ca="1" si="2"/>
        <v>1352</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8 bulan, 16 hari</v>
      </c>
      <c r="O15" s="49">
        <f t="shared" ca="1" si="2"/>
        <v>1355</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8 bulan, 13 hari</v>
      </c>
      <c r="O16" s="49">
        <f t="shared" ca="1" si="2"/>
        <v>1352</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8 bulan, 13 hari</v>
      </c>
      <c r="O17" s="49">
        <f t="shared" ca="1" si="2"/>
        <v>1352</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8 bulan, 13 hari</v>
      </c>
      <c r="O18" s="49">
        <f t="shared" ca="1" si="2"/>
        <v>1352</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8 bulan, 9 hari</v>
      </c>
      <c r="O19" s="49">
        <f t="shared" ca="1" si="2"/>
        <v>1348</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8 bulan, 9 hari</v>
      </c>
      <c r="O20" s="49">
        <f t="shared" ca="1" si="2"/>
        <v>1348</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8 bulan, 8 hari</v>
      </c>
      <c r="O21" s="49">
        <f t="shared" ca="1" si="2"/>
        <v>1347</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8 bulan, 26 hari</v>
      </c>
      <c r="O22" s="49">
        <f t="shared" ca="1" si="2"/>
        <v>1365</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8 bulan, 8 hari</v>
      </c>
      <c r="O23" s="49">
        <f t="shared" ca="1" si="2"/>
        <v>1346</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8 bulan, 8 hari</v>
      </c>
      <c r="O24" s="49">
        <f t="shared" ca="1" si="2"/>
        <v>1347</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8 bulan, 8 hari</v>
      </c>
      <c r="O25" s="49">
        <f t="shared" ca="1" si="2"/>
        <v>1347</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8 bulan, 7 hari</v>
      </c>
      <c r="O26" s="49">
        <f t="shared" ca="1" si="2"/>
        <v>1345</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8 bulan, 3 hari</v>
      </c>
      <c r="O27" s="49">
        <f t="shared" ca="1" si="2"/>
        <v>1341</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8 bulan, 2 hari</v>
      </c>
      <c r="O28" s="49">
        <f t="shared" ca="1" si="2"/>
        <v>1340</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8 bulan, 1 hari</v>
      </c>
      <c r="O29" s="49">
        <f t="shared" ca="1" si="2"/>
        <v>1339</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8 bulan, 0 hari</v>
      </c>
      <c r="O30" s="49">
        <f t="shared" ca="1" si="2"/>
        <v>1338</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8 bulan, 0 hari</v>
      </c>
      <c r="O31" s="49">
        <f t="shared" ca="1" si="2"/>
        <v>1338</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7 bulan, 26 hari</v>
      </c>
      <c r="O32" s="49">
        <f t="shared" ca="1" si="2"/>
        <v>1334</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7 bulan, 25 hari</v>
      </c>
      <c r="O33" s="49">
        <f t="shared" ca="1" si="2"/>
        <v>1333</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7 bulan, 25 hari</v>
      </c>
      <c r="O34" s="49">
        <f t="shared" ca="1" si="2"/>
        <v>1333</v>
      </c>
    </row>
    <row r="35" spans="1:15" ht="28.8" x14ac:dyDescent="0.3">
      <c r="A35" s="4">
        <f t="shared" si="4"/>
        <v>34</v>
      </c>
      <c r="B35" s="2" t="s">
        <v>1010</v>
      </c>
      <c r="C35" s="3">
        <v>44971</v>
      </c>
      <c r="D35" s="9" t="s">
        <v>39</v>
      </c>
      <c r="E35" s="1" t="s">
        <v>1011</v>
      </c>
      <c r="F35" s="1" t="s">
        <v>1012</v>
      </c>
      <c r="H35" s="2" t="s">
        <v>1302</v>
      </c>
      <c r="N35" s="31" t="str">
        <f t="shared" ca="1" si="3"/>
        <v>3 tahun, 7 bulan, 25 hari</v>
      </c>
      <c r="O35" s="49">
        <f t="shared" ca="1" si="2"/>
        <v>1333</v>
      </c>
    </row>
    <row r="36" spans="1:15" ht="28.8" x14ac:dyDescent="0.3">
      <c r="A36" s="4">
        <f t="shared" si="4"/>
        <v>35</v>
      </c>
      <c r="B36" s="2" t="s">
        <v>1013</v>
      </c>
      <c r="C36" s="3">
        <v>44971</v>
      </c>
      <c r="D36" s="9" t="s">
        <v>39</v>
      </c>
      <c r="E36" s="1" t="s">
        <v>1014</v>
      </c>
      <c r="F36" s="1" t="s">
        <v>1015</v>
      </c>
      <c r="H36" s="2" t="s">
        <v>1302</v>
      </c>
      <c r="N36" s="31" t="str">
        <f t="shared" ca="1" si="3"/>
        <v>3 tahun, 7 bulan, 25 hari</v>
      </c>
      <c r="O36" s="49">
        <f t="shared" ca="1" si="2"/>
        <v>1333</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7 bulan, 23 hari</v>
      </c>
      <c r="O37" s="49">
        <f t="shared" ca="1" si="2"/>
        <v>1331</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7 bulan, 22 hari</v>
      </c>
      <c r="O38" s="49">
        <f t="shared" ca="1" si="2"/>
        <v>1330</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7 bulan, 18 hari</v>
      </c>
      <c r="O39" s="49">
        <f t="shared" ca="1" si="2"/>
        <v>1326</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7 bulan, 17 hari</v>
      </c>
      <c r="O40" s="49">
        <f t="shared" ca="1" si="2"/>
        <v>1325</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7 bulan, 17 hari</v>
      </c>
      <c r="O41" s="49">
        <f t="shared" ca="1" si="2"/>
        <v>1325</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7 bulan, 17 hari</v>
      </c>
      <c r="O42" s="49">
        <f t="shared" ca="1" si="2"/>
        <v>1325</v>
      </c>
    </row>
    <row r="43" spans="1:15" ht="72" x14ac:dyDescent="0.3">
      <c r="A43" s="4">
        <f t="shared" si="4"/>
        <v>42</v>
      </c>
      <c r="B43" s="2" t="s">
        <v>986</v>
      </c>
      <c r="C43" s="3">
        <v>44985</v>
      </c>
      <c r="D43" s="9" t="s">
        <v>39</v>
      </c>
      <c r="E43" s="1" t="s">
        <v>987</v>
      </c>
      <c r="F43" s="1" t="s">
        <v>988</v>
      </c>
      <c r="H43" s="2" t="s">
        <v>1302</v>
      </c>
      <c r="N43" s="28" t="str">
        <f t="shared" ca="1" si="3"/>
        <v>3 tahun, 7 bulan, 11 hari</v>
      </c>
      <c r="O43" s="49">
        <f t="shared" ca="1" si="2"/>
        <v>1319</v>
      </c>
    </row>
    <row r="44" spans="1:15" ht="28.8" x14ac:dyDescent="0.3">
      <c r="A44" s="4">
        <f t="shared" si="4"/>
        <v>43</v>
      </c>
      <c r="B44" s="2" t="s">
        <v>978</v>
      </c>
      <c r="C44" s="3">
        <v>44984</v>
      </c>
      <c r="D44" s="9" t="s">
        <v>39</v>
      </c>
      <c r="E44" s="1" t="s">
        <v>979</v>
      </c>
      <c r="F44" s="1" t="s">
        <v>980</v>
      </c>
      <c r="H44" s="2" t="s">
        <v>1302</v>
      </c>
      <c r="N44" s="28" t="str">
        <f t="shared" ca="1" si="3"/>
        <v>3 tahun, 7 bulan, 12 hari</v>
      </c>
      <c r="O44" s="49">
        <f t="shared" ca="1" si="2"/>
        <v>1320</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7 bulan, 11 hari</v>
      </c>
      <c r="O45" s="49">
        <f t="shared" ca="1" si="2"/>
        <v>1319</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6 bulan, 11 hari</v>
      </c>
      <c r="O46" s="49">
        <f t="shared" ca="1" si="2"/>
        <v>1291</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6 bulan, 11 hari</v>
      </c>
      <c r="O47" s="49">
        <f t="shared" ca="1" si="2"/>
        <v>1291</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6 bulan, 15 hari</v>
      </c>
      <c r="O48" s="49">
        <f t="shared" ca="1" si="2"/>
        <v>1295</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6 bulan, 11 hari</v>
      </c>
      <c r="O49" s="49">
        <f t="shared" ca="1" si="2"/>
        <v>1291</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6 bulan, 12 hari</v>
      </c>
      <c r="O50" s="49">
        <f t="shared" ca="1" si="2"/>
        <v>1292</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6 bulan, 11 hari</v>
      </c>
      <c r="O51" s="49">
        <f t="shared" ca="1" si="2"/>
        <v>1291</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6 bulan, 12 hari</v>
      </c>
      <c r="O52" s="49">
        <f t="shared" ca="1" si="2"/>
        <v>1292</v>
      </c>
    </row>
    <row r="53" spans="1:15" x14ac:dyDescent="0.3">
      <c r="A53" s="4">
        <f t="shared" si="4"/>
        <v>52</v>
      </c>
      <c r="B53" s="2" t="s">
        <v>926</v>
      </c>
      <c r="C53" s="3">
        <v>45013</v>
      </c>
      <c r="D53" s="9" t="s">
        <v>39</v>
      </c>
      <c r="E53" s="1" t="s">
        <v>927</v>
      </c>
      <c r="F53" s="1" t="s">
        <v>928</v>
      </c>
      <c r="G53" s="8"/>
      <c r="H53" s="2" t="s">
        <v>120</v>
      </c>
      <c r="I53" s="1" t="s">
        <v>374</v>
      </c>
      <c r="N53" s="28" t="str">
        <f t="shared" ca="1" si="3"/>
        <v>3 tahun, 6 bulan, 11 hari</v>
      </c>
      <c r="O53" s="49">
        <f t="shared" ca="1" si="2"/>
        <v>1291</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6 bulan, 11 hari</v>
      </c>
      <c r="O54" s="49">
        <f t="shared" ca="1" si="2"/>
        <v>1291</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6 bulan, 11 hari</v>
      </c>
      <c r="O55" s="49">
        <f t="shared" ca="1" si="2"/>
        <v>1291</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6 bulan, 10 hari</v>
      </c>
      <c r="O56" s="49">
        <f t="shared" ca="1" si="2"/>
        <v>1290</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6 bulan, 10 hari</v>
      </c>
      <c r="O57" s="49">
        <f t="shared" ca="1" si="2"/>
        <v>1290</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6 bulan, 9 hari</v>
      </c>
      <c r="O58" s="49">
        <f t="shared" ca="1" si="2"/>
        <v>1289</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6 bulan, 8 hari</v>
      </c>
      <c r="O59" s="49">
        <f t="shared" ca="1" si="2"/>
        <v>1288</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6 bulan, 8 hari</v>
      </c>
      <c r="O60" s="49">
        <f t="shared" ca="1" si="2"/>
        <v>1288</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6 bulan, 8 hari</v>
      </c>
      <c r="O61" s="49">
        <f t="shared" ca="1" si="2"/>
        <v>1288</v>
      </c>
    </row>
    <row r="62" spans="1:15" ht="28.8" x14ac:dyDescent="0.3">
      <c r="A62" s="4">
        <f t="shared" si="4"/>
        <v>61</v>
      </c>
      <c r="B62" s="2" t="s">
        <v>684</v>
      </c>
      <c r="C62" s="3">
        <v>45036</v>
      </c>
      <c r="D62" s="9" t="s">
        <v>39</v>
      </c>
      <c r="E62" s="1" t="s">
        <v>685</v>
      </c>
      <c r="F62" s="1" t="s">
        <v>686</v>
      </c>
      <c r="G62" s="8"/>
      <c r="H62" s="2" t="s">
        <v>1302</v>
      </c>
      <c r="N62" s="31" t="str">
        <f t="shared" ca="1" si="3"/>
        <v>3 tahun, 5 bulan, 19 hari</v>
      </c>
      <c r="O62" s="49">
        <f t="shared" ca="1" si="2"/>
        <v>1268</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7 bulan, 8 hari</v>
      </c>
      <c r="O63" s="49">
        <f t="shared" ca="1" si="2"/>
        <v>1318</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7 bulan, 6 hari</v>
      </c>
      <c r="O64" s="49">
        <f t="shared" ca="1" si="2"/>
        <v>1316</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7 bulan, 6 hari</v>
      </c>
      <c r="O65" s="49">
        <f t="shared" ca="1" si="2"/>
        <v>1316</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7 bulan, 6 hari</v>
      </c>
      <c r="O66" s="49">
        <f t="shared" ca="1" si="2"/>
        <v>1316</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7 bulan, 6 hari</v>
      </c>
      <c r="O67" s="49">
        <f t="shared" ref="O67:O130" ca="1" si="5">TODAY()-C67</f>
        <v>1316</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7 bulan, 2 hari</v>
      </c>
      <c r="O68" s="49">
        <f t="shared" ca="1" si="5"/>
        <v>1312</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7 bulan, 0 hari</v>
      </c>
      <c r="O69" s="49">
        <f t="shared" ca="1" si="5"/>
        <v>1310</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7 bulan, 1 hari</v>
      </c>
      <c r="O70" s="49">
        <f t="shared" ca="1" si="5"/>
        <v>1311</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7 bulan, 1 hari</v>
      </c>
      <c r="O71" s="49">
        <f t="shared" ca="1" si="5"/>
        <v>1311</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7 bulan, 0 hari</v>
      </c>
      <c r="O72" s="49">
        <f t="shared" ca="1" si="5"/>
        <v>1310</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7 bulan, 0 hari</v>
      </c>
      <c r="O73" s="49">
        <f t="shared" ca="1" si="5"/>
        <v>1310</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6 bulan, 29 hari</v>
      </c>
      <c r="O74" s="49">
        <f t="shared" ca="1" si="5"/>
        <v>1309</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6 bulan, 22 hari</v>
      </c>
      <c r="O75" s="49">
        <f t="shared" ca="1" si="5"/>
        <v>1302</v>
      </c>
    </row>
    <row r="76" spans="1:15" ht="28.8" x14ac:dyDescent="0.3">
      <c r="A76" s="4">
        <f t="shared" si="4"/>
        <v>75</v>
      </c>
      <c r="B76" s="2" t="s">
        <v>937</v>
      </c>
      <c r="C76" s="3">
        <v>45002</v>
      </c>
      <c r="D76" s="9" t="s">
        <v>39</v>
      </c>
      <c r="E76" s="1" t="s">
        <v>718</v>
      </c>
      <c r="F76" s="1" t="s">
        <v>718</v>
      </c>
      <c r="H76" s="2" t="s">
        <v>120</v>
      </c>
      <c r="I76" s="1" t="s">
        <v>955</v>
      </c>
      <c r="N76" s="28" t="str">
        <f t="shared" ca="1" si="3"/>
        <v>3 tahun, 6 bulan, 22 hari</v>
      </c>
      <c r="O76" s="49">
        <f t="shared" ca="1" si="5"/>
        <v>1302</v>
      </c>
    </row>
    <row r="77" spans="1:15" ht="57.6" x14ac:dyDescent="0.3">
      <c r="A77" s="4">
        <f t="shared" si="4"/>
        <v>76</v>
      </c>
      <c r="B77" s="2" t="s">
        <v>555</v>
      </c>
      <c r="C77" s="3">
        <v>44998</v>
      </c>
      <c r="D77" s="9" t="s">
        <v>387</v>
      </c>
      <c r="E77" s="1" t="s">
        <v>956</v>
      </c>
      <c r="F77" s="1" t="s">
        <v>956</v>
      </c>
      <c r="G77" s="8"/>
      <c r="H77" s="2" t="s">
        <v>120</v>
      </c>
      <c r="I77" s="1" t="s">
        <v>386</v>
      </c>
      <c r="N77" s="28" t="str">
        <f t="shared" ca="1" si="3"/>
        <v>3 tahun, 6 bulan, 26 hari</v>
      </c>
      <c r="O77" s="49">
        <f t="shared" ca="1" si="5"/>
        <v>1306</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6 bulan, 26 hari</v>
      </c>
      <c r="O78" s="49">
        <f t="shared" ca="1" si="5"/>
        <v>1306</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6 bulan, 26 hari</v>
      </c>
      <c r="O79" s="49">
        <f t="shared" ca="1" si="5"/>
        <v>1306</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6 bulan, 26 hari</v>
      </c>
      <c r="O80" s="49">
        <f t="shared" ca="1" si="5"/>
        <v>1306</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6 bulan, 26 hari</v>
      </c>
      <c r="O81" s="49">
        <f t="shared" ca="1" si="5"/>
        <v>1306</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6 bulan, 24 hari</v>
      </c>
      <c r="O82" s="49">
        <f t="shared" ca="1" si="5"/>
        <v>1304</v>
      </c>
    </row>
    <row r="83" spans="1:15" ht="28.8" x14ac:dyDescent="0.3">
      <c r="A83" s="4">
        <f t="shared" si="4"/>
        <v>82</v>
      </c>
      <c r="B83" s="2" t="s">
        <v>562</v>
      </c>
      <c r="C83" s="3">
        <v>45000</v>
      </c>
      <c r="D83" s="9" t="s">
        <v>39</v>
      </c>
      <c r="E83" s="1" t="s">
        <v>1189</v>
      </c>
      <c r="F83" s="1" t="s">
        <v>1190</v>
      </c>
      <c r="H83" s="2" t="s">
        <v>120</v>
      </c>
      <c r="I83" s="1" t="s">
        <v>408</v>
      </c>
      <c r="N83" s="28" t="str">
        <f t="shared" ca="1" si="3"/>
        <v>3 tahun, 6 bulan, 24 hari</v>
      </c>
      <c r="O83" s="49">
        <f t="shared" ca="1" si="5"/>
        <v>1304</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6 bulan, 19 hari</v>
      </c>
      <c r="O84" s="49">
        <f t="shared" ca="1" si="5"/>
        <v>1299</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6 bulan, 19 hari</v>
      </c>
      <c r="O85" s="49">
        <f t="shared" ca="1" si="5"/>
        <v>1299</v>
      </c>
    </row>
    <row r="86" spans="1:15" ht="28.8" x14ac:dyDescent="0.3">
      <c r="A86" s="4">
        <f t="shared" si="4"/>
        <v>85</v>
      </c>
      <c r="B86" s="2" t="s">
        <v>558</v>
      </c>
      <c r="C86" s="3">
        <v>45020</v>
      </c>
      <c r="D86" s="9" t="s">
        <v>284</v>
      </c>
      <c r="E86" s="1" t="s">
        <v>886</v>
      </c>
      <c r="F86" s="1" t="s">
        <v>886</v>
      </c>
      <c r="G86" s="8"/>
      <c r="H86" s="2" t="s">
        <v>120</v>
      </c>
      <c r="I86" s="1" t="s">
        <v>394</v>
      </c>
      <c r="N86" s="28" t="str">
        <f t="shared" ca="1" si="3"/>
        <v>3 tahun, 6 bulan, 5 hari</v>
      </c>
      <c r="O86" s="49">
        <f t="shared" ca="1" si="5"/>
        <v>1284</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6 bulan, 5 hari</v>
      </c>
      <c r="O87" s="49">
        <f t="shared" ca="1" si="5"/>
        <v>1284</v>
      </c>
    </row>
    <row r="88" spans="1:15" ht="28.8" x14ac:dyDescent="0.3">
      <c r="A88" s="4">
        <f t="shared" ref="A88:A151" si="7">ROW(A87)</f>
        <v>87</v>
      </c>
      <c r="B88" s="2" t="s">
        <v>881</v>
      </c>
      <c r="C88" s="3">
        <v>45020</v>
      </c>
      <c r="D88" s="9" t="s">
        <v>39</v>
      </c>
      <c r="E88" s="1" t="s">
        <v>882</v>
      </c>
      <c r="F88" s="1" t="s">
        <v>882</v>
      </c>
      <c r="G88" s="8"/>
      <c r="H88" s="2" t="s">
        <v>1302</v>
      </c>
      <c r="N88" s="28" t="str">
        <f t="shared" ca="1" si="6"/>
        <v>3 tahun, 6 bulan, 5 hari</v>
      </c>
      <c r="O88" s="49">
        <f t="shared" ca="1" si="5"/>
        <v>1284</v>
      </c>
    </row>
    <row r="89" spans="1:15" ht="57.6" x14ac:dyDescent="0.3">
      <c r="A89" s="4">
        <f t="shared" si="7"/>
        <v>88</v>
      </c>
      <c r="B89" s="2" t="s">
        <v>875</v>
      </c>
      <c r="C89" s="3">
        <v>45021</v>
      </c>
      <c r="D89" s="9" t="s">
        <v>39</v>
      </c>
      <c r="E89" s="1" t="s">
        <v>876</v>
      </c>
      <c r="F89" s="1" t="s">
        <v>877</v>
      </c>
      <c r="G89" s="8"/>
      <c r="H89" s="2" t="s">
        <v>120</v>
      </c>
      <c r="I89" s="1" t="s">
        <v>1578</v>
      </c>
      <c r="N89" s="28" t="str">
        <f t="shared" ca="1" si="6"/>
        <v>3 tahun, 6 bulan, 4 hari</v>
      </c>
      <c r="O89" s="49">
        <f t="shared" ca="1" si="5"/>
        <v>1283</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6 bulan, 3 hari</v>
      </c>
      <c r="O90" s="49">
        <f t="shared" ca="1" si="5"/>
        <v>1282</v>
      </c>
    </row>
    <row r="91" spans="1:15" ht="28.8" x14ac:dyDescent="0.3">
      <c r="A91" s="4">
        <f t="shared" si="7"/>
        <v>90</v>
      </c>
      <c r="B91" s="2" t="s">
        <v>878</v>
      </c>
      <c r="C91" s="3">
        <v>45020</v>
      </c>
      <c r="D91" s="9" t="s">
        <v>39</v>
      </c>
      <c r="E91" s="1" t="s">
        <v>879</v>
      </c>
      <c r="F91" s="1" t="s">
        <v>880</v>
      </c>
      <c r="G91" s="8"/>
      <c r="H91" s="2" t="s">
        <v>120</v>
      </c>
      <c r="N91" s="28" t="str">
        <f t="shared" ca="1" si="6"/>
        <v>3 tahun, 6 bulan, 5 hari</v>
      </c>
      <c r="O91" s="49">
        <f t="shared" ca="1" si="5"/>
        <v>1284</v>
      </c>
    </row>
    <row r="92" spans="1:15" x14ac:dyDescent="0.3">
      <c r="A92" s="4">
        <f t="shared" si="7"/>
        <v>91</v>
      </c>
      <c r="B92" s="2" t="s">
        <v>870</v>
      </c>
      <c r="C92" s="3">
        <v>45026</v>
      </c>
      <c r="D92" s="9" t="s">
        <v>39</v>
      </c>
      <c r="E92" s="1" t="s">
        <v>871</v>
      </c>
      <c r="F92" s="1" t="s">
        <v>872</v>
      </c>
      <c r="G92" s="8"/>
      <c r="H92" s="2" t="s">
        <v>1302</v>
      </c>
      <c r="N92" s="28" t="str">
        <f t="shared" ca="1" si="6"/>
        <v>3 tahun, 5 bulan, 29 hari</v>
      </c>
      <c r="O92" s="49">
        <f t="shared" ca="1" si="5"/>
        <v>1278</v>
      </c>
    </row>
    <row r="93" spans="1:15" x14ac:dyDescent="0.3">
      <c r="A93" s="4">
        <f t="shared" si="7"/>
        <v>92</v>
      </c>
      <c r="B93" s="2" t="s">
        <v>831</v>
      </c>
      <c r="C93" s="3">
        <v>45026</v>
      </c>
      <c r="D93" s="9" t="s">
        <v>39</v>
      </c>
      <c r="E93" s="1" t="s">
        <v>832</v>
      </c>
      <c r="F93" s="1" t="s">
        <v>832</v>
      </c>
      <c r="G93" s="8"/>
      <c r="H93" s="2" t="s">
        <v>1302</v>
      </c>
      <c r="N93" s="28" t="str">
        <f t="shared" ca="1" si="6"/>
        <v>3 tahun, 5 bulan, 29 hari</v>
      </c>
      <c r="O93" s="49">
        <f t="shared" ca="1" si="5"/>
        <v>1278</v>
      </c>
    </row>
    <row r="94" spans="1:15" ht="28.8" x14ac:dyDescent="0.3">
      <c r="A94" s="4">
        <f t="shared" si="7"/>
        <v>93</v>
      </c>
      <c r="B94" s="2" t="s">
        <v>867</v>
      </c>
      <c r="C94" s="3">
        <v>45029</v>
      </c>
      <c r="D94" s="9" t="s">
        <v>869</v>
      </c>
      <c r="E94" s="1" t="s">
        <v>868</v>
      </c>
      <c r="F94" s="1" t="s">
        <v>1257</v>
      </c>
      <c r="G94" s="8"/>
      <c r="H94" s="2" t="s">
        <v>1302</v>
      </c>
      <c r="N94" s="28" t="str">
        <f t="shared" ca="1" si="6"/>
        <v>3 tahun, 5 bulan, 26 hari</v>
      </c>
      <c r="O94" s="49">
        <f t="shared" ca="1" si="5"/>
        <v>1275</v>
      </c>
    </row>
    <row r="95" spans="1:15" ht="28.8" x14ac:dyDescent="0.3">
      <c r="A95" s="4">
        <f t="shared" si="7"/>
        <v>94</v>
      </c>
      <c r="B95" s="2" t="s">
        <v>863</v>
      </c>
      <c r="C95" s="3">
        <v>45028</v>
      </c>
      <c r="D95" s="9" t="s">
        <v>39</v>
      </c>
      <c r="E95" s="1" t="s">
        <v>864</v>
      </c>
      <c r="F95" s="1" t="s">
        <v>864</v>
      </c>
      <c r="G95" s="8"/>
      <c r="H95" s="2" t="s">
        <v>1302</v>
      </c>
      <c r="N95" s="28" t="str">
        <f t="shared" ca="1" si="6"/>
        <v>3 tahun, 5 bulan, 27 hari</v>
      </c>
      <c r="O95" s="49">
        <f t="shared" ca="1" si="5"/>
        <v>1276</v>
      </c>
    </row>
    <row r="96" spans="1:15" ht="28.8" x14ac:dyDescent="0.3">
      <c r="A96" s="4">
        <f t="shared" si="7"/>
        <v>95</v>
      </c>
      <c r="B96" s="2" t="s">
        <v>865</v>
      </c>
      <c r="C96" s="3">
        <v>45029</v>
      </c>
      <c r="D96" s="9" t="s">
        <v>39</v>
      </c>
      <c r="E96" s="1" t="s">
        <v>866</v>
      </c>
      <c r="F96" s="1" t="s">
        <v>1258</v>
      </c>
      <c r="G96" s="8"/>
      <c r="H96" s="2" t="s">
        <v>1302</v>
      </c>
      <c r="N96" s="28" t="str">
        <f t="shared" ca="1" si="6"/>
        <v>3 tahun, 5 bulan, 26 hari</v>
      </c>
      <c r="O96" s="49">
        <f t="shared" ca="1" si="5"/>
        <v>1275</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5 bulan, 26 hari</v>
      </c>
      <c r="O97" s="49">
        <f t="shared" ca="1" si="5"/>
        <v>1275</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5 bulan, 26 hari</v>
      </c>
      <c r="O98" s="49">
        <f t="shared" ca="1" si="5"/>
        <v>1275</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5 bulan, 25 hari</v>
      </c>
      <c r="O99" s="49">
        <f t="shared" ca="1" si="5"/>
        <v>1274</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5 bulan, 22 hari</v>
      </c>
      <c r="O100" s="49">
        <f t="shared" ca="1" si="5"/>
        <v>1271</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5 bulan, 22 hari</v>
      </c>
      <c r="O101" s="49">
        <f t="shared" ca="1" si="5"/>
        <v>1271</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5 bulan, 21 hari</v>
      </c>
      <c r="O102" s="49">
        <f t="shared" ca="1" si="5"/>
        <v>1270</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5 bulan, 11 hari</v>
      </c>
      <c r="O103" s="49">
        <f t="shared" ca="1" si="5"/>
        <v>1260</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5 bulan, 21 hari</v>
      </c>
      <c r="O104" s="49">
        <f t="shared" ca="1" si="5"/>
        <v>1270</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5 bulan, 21 hari</v>
      </c>
      <c r="O105" s="49">
        <f t="shared" ca="1" si="5"/>
        <v>1270</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5 bulan, 21 hari</v>
      </c>
      <c r="O106" s="49">
        <f t="shared" ca="1" si="5"/>
        <v>1270</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5 bulan, 20 hari</v>
      </c>
      <c r="O107" s="49">
        <f t="shared" ca="1" si="5"/>
        <v>1269</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5 bulan, 19 hari</v>
      </c>
      <c r="O108" s="49">
        <f t="shared" ca="1" si="5"/>
        <v>1268</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5 bulan, 19 hari</v>
      </c>
      <c r="O109" s="49">
        <f t="shared" ca="1" si="5"/>
        <v>1268</v>
      </c>
    </row>
    <row r="110" spans="1:15" ht="28.8" x14ac:dyDescent="0.3">
      <c r="A110" s="4">
        <f t="shared" si="7"/>
        <v>109</v>
      </c>
      <c r="B110" s="2" t="s">
        <v>681</v>
      </c>
      <c r="C110" s="3">
        <v>45042</v>
      </c>
      <c r="D110" s="9" t="s">
        <v>39</v>
      </c>
      <c r="E110" s="1" t="s">
        <v>682</v>
      </c>
      <c r="F110" s="1" t="s">
        <v>683</v>
      </c>
      <c r="G110" s="8"/>
      <c r="H110" s="2" t="s">
        <v>1302</v>
      </c>
      <c r="N110" s="28" t="str">
        <f t="shared" ca="1" si="6"/>
        <v>3 tahun, 5 bulan, 13 hari</v>
      </c>
      <c r="O110" s="49">
        <f t="shared" ca="1" si="5"/>
        <v>1262</v>
      </c>
    </row>
    <row r="111" spans="1:15" ht="43.2" x14ac:dyDescent="0.3">
      <c r="A111" s="4">
        <f t="shared" si="7"/>
        <v>110</v>
      </c>
      <c r="B111" s="2" t="s">
        <v>675</v>
      </c>
      <c r="C111" s="3">
        <v>45044</v>
      </c>
      <c r="D111" s="9" t="s">
        <v>39</v>
      </c>
      <c r="E111" s="1" t="s">
        <v>676</v>
      </c>
      <c r="F111" s="1" t="s">
        <v>677</v>
      </c>
      <c r="G111" s="8"/>
      <c r="H111" s="2" t="s">
        <v>1302</v>
      </c>
      <c r="N111" s="28" t="str">
        <f t="shared" ca="1" si="6"/>
        <v>3 tahun, 5 bulan, 11 hari</v>
      </c>
      <c r="O111" s="49">
        <f t="shared" ca="1" si="5"/>
        <v>1260</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5 bulan, 11 hari</v>
      </c>
      <c r="O112" s="49">
        <f t="shared" ca="1" si="5"/>
        <v>1260</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5 bulan, 11 hari</v>
      </c>
      <c r="O113" s="49">
        <f t="shared" ca="1" si="5"/>
        <v>1260</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5 bulan, 7 hari</v>
      </c>
      <c r="O114" s="49">
        <f t="shared" ca="1" si="5"/>
        <v>1256</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5 bulan, 6 hari</v>
      </c>
      <c r="O115" s="49">
        <f t="shared" ca="1" si="5"/>
        <v>1255</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5 bulan, 4 hari</v>
      </c>
      <c r="O116" s="49">
        <f t="shared" ca="1" si="5"/>
        <v>1253</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5 bulan, 5 hari</v>
      </c>
      <c r="O117" s="49">
        <f t="shared" ca="1" si="5"/>
        <v>1254</v>
      </c>
    </row>
    <row r="118" spans="1:15" ht="28.8" x14ac:dyDescent="0.3">
      <c r="A118" s="4">
        <f t="shared" si="7"/>
        <v>117</v>
      </c>
      <c r="B118" s="2" t="s">
        <v>553</v>
      </c>
      <c r="C118" s="3">
        <v>45050</v>
      </c>
      <c r="D118" s="9" t="s">
        <v>39</v>
      </c>
      <c r="E118" s="1" t="s">
        <v>656</v>
      </c>
      <c r="F118" s="1" t="s">
        <v>656</v>
      </c>
      <c r="H118" s="2" t="s">
        <v>120</v>
      </c>
      <c r="I118" s="1" t="s">
        <v>297</v>
      </c>
      <c r="N118" s="31" t="str">
        <f t="shared" ca="1" si="6"/>
        <v>3 tahun, 5 bulan, 5 hari</v>
      </c>
      <c r="O118" s="49">
        <f t="shared" ca="1" si="5"/>
        <v>1254</v>
      </c>
    </row>
    <row r="119" spans="1:15" ht="28.8" x14ac:dyDescent="0.3">
      <c r="A119" s="4">
        <f t="shared" si="7"/>
        <v>118</v>
      </c>
      <c r="B119" s="2" t="s">
        <v>649</v>
      </c>
      <c r="C119" s="3">
        <v>45050</v>
      </c>
      <c r="D119" s="9" t="s">
        <v>39</v>
      </c>
      <c r="E119" s="1" t="s">
        <v>650</v>
      </c>
      <c r="F119" s="1" t="s">
        <v>655</v>
      </c>
      <c r="H119" s="2" t="s">
        <v>1302</v>
      </c>
      <c r="N119" s="31" t="str">
        <f t="shared" ca="1" si="6"/>
        <v>3 tahun, 5 bulan, 5 hari</v>
      </c>
      <c r="O119" s="49">
        <f t="shared" ca="1" si="5"/>
        <v>1254</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5 bulan, 5 hari</v>
      </c>
      <c r="O120" s="49">
        <f t="shared" ca="1" si="5"/>
        <v>1254</v>
      </c>
    </row>
    <row r="121" spans="1:15" ht="28.8" x14ac:dyDescent="0.3">
      <c r="A121" s="4">
        <f t="shared" si="7"/>
        <v>120</v>
      </c>
      <c r="B121" s="2" t="s">
        <v>645</v>
      </c>
      <c r="C121" s="3">
        <v>45051</v>
      </c>
      <c r="D121" s="9" t="s">
        <v>39</v>
      </c>
      <c r="E121" s="1" t="s">
        <v>646</v>
      </c>
      <c r="F121" s="1" t="s">
        <v>648</v>
      </c>
      <c r="H121" s="2" t="s">
        <v>120</v>
      </c>
      <c r="I121" s="1" t="s">
        <v>106</v>
      </c>
      <c r="N121" s="31" t="str">
        <f t="shared" ca="1" si="6"/>
        <v>3 tahun, 5 bulan, 4 hari</v>
      </c>
      <c r="O121" s="49">
        <f t="shared" ca="1" si="5"/>
        <v>1253</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4 bulan, 24 hari</v>
      </c>
      <c r="O122" s="49">
        <f t="shared" ca="1" si="5"/>
        <v>1243</v>
      </c>
    </row>
    <row r="123" spans="1:15" ht="28.8" x14ac:dyDescent="0.3">
      <c r="A123" s="4">
        <f t="shared" si="7"/>
        <v>122</v>
      </c>
      <c r="B123" s="2" t="s">
        <v>641</v>
      </c>
      <c r="C123" s="3">
        <v>45050</v>
      </c>
      <c r="D123" s="9" t="s">
        <v>642</v>
      </c>
      <c r="E123" s="1" t="s">
        <v>643</v>
      </c>
      <c r="F123" s="1" t="s">
        <v>644</v>
      </c>
      <c r="H123" s="2" t="s">
        <v>1302</v>
      </c>
      <c r="N123" s="31" t="str">
        <f t="shared" ca="1" si="6"/>
        <v>3 tahun, 5 bulan, 5 hari</v>
      </c>
      <c r="O123" s="49">
        <f t="shared" ca="1" si="5"/>
        <v>1254</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5 bulan, 1 hari</v>
      </c>
      <c r="O124" s="49">
        <f t="shared" ca="1" si="5"/>
        <v>1250</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4 bulan, 20 hari</v>
      </c>
      <c r="O125" s="49">
        <f t="shared" ca="1" si="5"/>
        <v>1239</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5 bulan, 0 hari</v>
      </c>
      <c r="O126" s="49">
        <f t="shared" ca="1" si="5"/>
        <v>1249</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4 bulan, 28 hari</v>
      </c>
      <c r="O127" s="49">
        <f t="shared" ca="1" si="5"/>
        <v>1247</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4 bulan, 20 hari</v>
      </c>
      <c r="O128" s="49">
        <f t="shared" ca="1" si="5"/>
        <v>1239</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4 bulan, 28 hari</v>
      </c>
      <c r="O129" s="49">
        <f t="shared" ca="1" si="5"/>
        <v>1247</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4 bulan, 28 hari</v>
      </c>
      <c r="O130" s="49">
        <f t="shared" ca="1" si="5"/>
        <v>1247</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4 bulan, 28 hari</v>
      </c>
      <c r="O131" s="49">
        <f t="shared" ref="O131:O194" ca="1" si="8">TODAY()-C131</f>
        <v>1247</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4 bulan, 27 hari</v>
      </c>
      <c r="O132" s="49">
        <f t="shared" ca="1" si="8"/>
        <v>1246</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4 bulan, 27 hari</v>
      </c>
      <c r="O133" s="49">
        <f t="shared" ca="1" si="8"/>
        <v>1246</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4 bulan, 24 hari</v>
      </c>
      <c r="O134" s="49">
        <f t="shared" ca="1" si="8"/>
        <v>1243</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4 bulan, 24 hari</v>
      </c>
      <c r="O135" s="49">
        <f t="shared" ca="1" si="8"/>
        <v>1243</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4 bulan, 22 hari</v>
      </c>
      <c r="O136" s="49">
        <f t="shared" ca="1" si="8"/>
        <v>1241</v>
      </c>
    </row>
    <row r="137" spans="1:15" ht="28.8" x14ac:dyDescent="0.3">
      <c r="A137" s="4">
        <f t="shared" si="7"/>
        <v>136</v>
      </c>
      <c r="B137" s="2" t="s">
        <v>594</v>
      </c>
      <c r="C137" s="3">
        <v>45068</v>
      </c>
      <c r="D137" s="9" t="s">
        <v>284</v>
      </c>
      <c r="E137" s="1" t="s">
        <v>595</v>
      </c>
      <c r="F137" s="1" t="s">
        <v>596</v>
      </c>
      <c r="H137" s="2" t="s">
        <v>120</v>
      </c>
      <c r="I137" s="1" t="s">
        <v>318</v>
      </c>
      <c r="N137" s="31" t="str">
        <f t="shared" ca="1" si="6"/>
        <v>3 tahun, 4 bulan, 17 hari</v>
      </c>
      <c r="O137" s="49">
        <f t="shared" ca="1" si="8"/>
        <v>1236</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4 bulan, 17 hari</v>
      </c>
      <c r="O138" s="49">
        <f t="shared" ca="1" si="8"/>
        <v>1236</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4 bulan, 17 hari</v>
      </c>
      <c r="O139" s="49">
        <f t="shared" ca="1" si="8"/>
        <v>1236</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4 bulan, 17 hari</v>
      </c>
      <c r="O140" s="49">
        <f t="shared" ca="1" si="8"/>
        <v>1236</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4 bulan, 16 hari</v>
      </c>
      <c r="O141" s="49">
        <f t="shared" ca="1" si="8"/>
        <v>1235</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4 bulan, 17 hari</v>
      </c>
      <c r="O142" s="49">
        <f t="shared" ca="1" si="8"/>
        <v>1236</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4 bulan, 14 hari</v>
      </c>
      <c r="O143" s="49">
        <f t="shared" ca="1" si="8"/>
        <v>1233</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4 bulan, 14 hari</v>
      </c>
      <c r="O144" s="49">
        <f t="shared" ca="1" si="8"/>
        <v>1233</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4 bulan, 15 hari</v>
      </c>
      <c r="O145" s="49">
        <f t="shared" ca="1" si="8"/>
        <v>1234</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4 bulan, 14 hari</v>
      </c>
      <c r="O146" s="49">
        <f t="shared" ca="1" si="8"/>
        <v>1233</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4 bulan, 14 hari</v>
      </c>
      <c r="O147" s="49">
        <f t="shared" ca="1" si="8"/>
        <v>1233</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4 bulan, 14 hari</v>
      </c>
      <c r="O148" s="49">
        <f t="shared" ca="1" si="8"/>
        <v>1233</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4 bulan, 13 hari</v>
      </c>
      <c r="O149" s="49">
        <f t="shared" ca="1" si="8"/>
        <v>1232</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4 bulan, 13 hari</v>
      </c>
      <c r="O150" s="49">
        <f t="shared" ca="1" si="8"/>
        <v>1232</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4 bulan, 10 hari</v>
      </c>
      <c r="O151" s="49">
        <f t="shared" ca="1" si="8"/>
        <v>1229</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4 bulan, 8 hari</v>
      </c>
      <c r="O152" s="49">
        <f t="shared" ca="1" si="8"/>
        <v>1227</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4 bulan, 9 hari</v>
      </c>
      <c r="O153" s="49">
        <f t="shared" ca="1" si="8"/>
        <v>1228</v>
      </c>
    </row>
    <row r="154" spans="1:15" x14ac:dyDescent="0.3">
      <c r="A154" s="4">
        <f t="shared" si="10"/>
        <v>153</v>
      </c>
      <c r="B154" s="2" t="s">
        <v>544</v>
      </c>
      <c r="C154" s="3">
        <v>45076</v>
      </c>
      <c r="D154" s="9" t="s">
        <v>39</v>
      </c>
      <c r="E154" s="1" t="s">
        <v>545</v>
      </c>
      <c r="F154" s="1" t="s">
        <v>546</v>
      </c>
      <c r="H154" s="2" t="s">
        <v>120</v>
      </c>
      <c r="I154" s="1" t="s">
        <v>233</v>
      </c>
      <c r="N154" s="28" t="str">
        <f t="shared" ca="1" si="9"/>
        <v>3 tahun, 4 bulan, 9 hari</v>
      </c>
      <c r="O154" s="49">
        <f t="shared" ca="1" si="8"/>
        <v>1228</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4 bulan, 8 hari</v>
      </c>
      <c r="O155" s="49">
        <f t="shared" ca="1" si="8"/>
        <v>1227</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4 bulan, 8 hari</v>
      </c>
      <c r="O156" s="49">
        <f t="shared" ca="1" si="8"/>
        <v>1227</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3 bulan, 13 hari</v>
      </c>
      <c r="O157" s="49">
        <f t="shared" ca="1" si="8"/>
        <v>1201</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3 bulan, 17 hari</v>
      </c>
      <c r="O158" s="49">
        <f t="shared" ca="1" si="8"/>
        <v>1205</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4 bulan, 7 hari</v>
      </c>
      <c r="O159" s="49">
        <f t="shared" ca="1" si="8"/>
        <v>1225</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4 bulan, 4 hari</v>
      </c>
      <c r="O160" s="49">
        <f t="shared" ca="1" si="8"/>
        <v>1222</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5 bulan, 4 hari</v>
      </c>
      <c r="O161" s="49">
        <f t="shared" ca="1" si="8"/>
        <v>1253</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4 bulan, 4 hari</v>
      </c>
      <c r="O162" s="49">
        <f t="shared" ca="1" si="8"/>
        <v>1222</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4 bulan, 1 hari</v>
      </c>
      <c r="O163" s="49">
        <f t="shared" ca="1" si="8"/>
        <v>1219</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4 bulan, 1 hari</v>
      </c>
      <c r="O164" s="49">
        <f t="shared" ca="1" si="8"/>
        <v>1219</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4 bulan, 0 hari</v>
      </c>
      <c r="O165" s="49">
        <f t="shared" ca="1" si="8"/>
        <v>1218</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3 bulan, 20 hari</v>
      </c>
      <c r="O166" s="49">
        <f t="shared" ca="1" si="8"/>
        <v>1208</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4 bulan, 0 hari</v>
      </c>
      <c r="O167" s="49">
        <f t="shared" ca="1" si="8"/>
        <v>1218</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3 bulan, 27 hari</v>
      </c>
      <c r="O168" s="49">
        <f t="shared" ca="1" si="8"/>
        <v>1215</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3 bulan, 26 hari</v>
      </c>
      <c r="O169" s="49">
        <f t="shared" ca="1" si="8"/>
        <v>1214</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3 bulan, 26 hari</v>
      </c>
      <c r="O170" s="49">
        <f t="shared" ca="1" si="8"/>
        <v>1214</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3 bulan, 25 hari</v>
      </c>
      <c r="O171" s="49">
        <f t="shared" ca="1" si="8"/>
        <v>1213</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3 bulan, 26 hari</v>
      </c>
      <c r="O172" s="49">
        <f t="shared" ca="1" si="8"/>
        <v>1214</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3 bulan, 23 hari</v>
      </c>
      <c r="O173" s="49">
        <f t="shared" ca="1" si="8"/>
        <v>1211</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3 bulan, 20 hari</v>
      </c>
      <c r="O174" s="49">
        <f t="shared" ca="1" si="8"/>
        <v>1208</v>
      </c>
    </row>
    <row r="175" spans="1:15" ht="28.8" x14ac:dyDescent="0.3">
      <c r="A175" s="4">
        <f t="shared" si="10"/>
        <v>174</v>
      </c>
      <c r="B175" s="2" t="s">
        <v>486</v>
      </c>
      <c r="C175" s="3">
        <v>45096</v>
      </c>
      <c r="D175" s="9" t="s">
        <v>487</v>
      </c>
      <c r="E175" s="1" t="s">
        <v>488</v>
      </c>
      <c r="F175" s="1" t="s">
        <v>489</v>
      </c>
      <c r="H175" s="2" t="s">
        <v>1302</v>
      </c>
      <c r="N175" s="31" t="str">
        <f t="shared" ca="1" si="9"/>
        <v>3 tahun, 3 bulan, 20 hari</v>
      </c>
      <c r="O175" s="49">
        <f t="shared" ca="1" si="8"/>
        <v>1208</v>
      </c>
    </row>
    <row r="176" spans="1:15" ht="28.8" x14ac:dyDescent="0.3">
      <c r="A176" s="4">
        <f t="shared" si="10"/>
        <v>175</v>
      </c>
      <c r="B176" s="2" t="s">
        <v>473</v>
      </c>
      <c r="C176" s="3">
        <v>45097</v>
      </c>
      <c r="D176" s="9" t="s">
        <v>475</v>
      </c>
      <c r="E176" s="1" t="s">
        <v>474</v>
      </c>
      <c r="F176" s="1" t="s">
        <v>476</v>
      </c>
      <c r="H176" s="2" t="s">
        <v>1302</v>
      </c>
      <c r="N176" s="28" t="str">
        <f t="shared" ca="1" si="9"/>
        <v>3 tahun, 3 bulan, 19 hari</v>
      </c>
      <c r="O176" s="49">
        <f t="shared" ca="1" si="8"/>
        <v>1207</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3 bulan, 19 hari</v>
      </c>
      <c r="O177" s="49">
        <f t="shared" ca="1" si="8"/>
        <v>1207</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3 bulan, 19 hari</v>
      </c>
      <c r="O178" s="49">
        <f t="shared" ca="1" si="8"/>
        <v>1207</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3 bulan, 18 hari</v>
      </c>
      <c r="O179" s="49">
        <f t="shared" ca="1" si="8"/>
        <v>1206</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3 bulan, 17 hari</v>
      </c>
      <c r="O180" s="49">
        <f t="shared" ca="1" si="8"/>
        <v>1205</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3 bulan, 13 hari</v>
      </c>
      <c r="O181" s="49">
        <f t="shared" ca="1" si="8"/>
        <v>1201</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3 bulan, 13 hari</v>
      </c>
      <c r="O182" s="49">
        <f t="shared" ca="1" si="8"/>
        <v>1201</v>
      </c>
    </row>
    <row r="183" spans="1:15" x14ac:dyDescent="0.3">
      <c r="A183" s="4">
        <f t="shared" si="10"/>
        <v>182</v>
      </c>
      <c r="B183" s="2" t="s">
        <v>452</v>
      </c>
      <c r="C183" s="3">
        <v>45104</v>
      </c>
      <c r="D183" s="9" t="s">
        <v>39</v>
      </c>
      <c r="E183" s="1" t="s">
        <v>437</v>
      </c>
      <c r="F183" s="1" t="s">
        <v>438</v>
      </c>
      <c r="H183" s="2" t="s">
        <v>120</v>
      </c>
      <c r="I183" s="1" t="s">
        <v>27</v>
      </c>
      <c r="N183" s="28" t="str">
        <f t="shared" ca="1" si="9"/>
        <v>3 tahun, 3 bulan, 12 hari</v>
      </c>
      <c r="O183" s="49">
        <f t="shared" ca="1" si="8"/>
        <v>1200</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3 bulan, 11 hari</v>
      </c>
      <c r="O184" s="49">
        <f t="shared" ca="1" si="8"/>
        <v>1199</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3 bulan, 11 hari</v>
      </c>
      <c r="O185" s="49">
        <f t="shared" ca="1" si="8"/>
        <v>1199</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3 bulan, 11 hari</v>
      </c>
      <c r="O186" s="49">
        <f t="shared" ca="1" si="8"/>
        <v>1199</v>
      </c>
    </row>
    <row r="187" spans="1:15" ht="43.2" x14ac:dyDescent="0.3">
      <c r="A187" s="4">
        <f t="shared" si="10"/>
        <v>186</v>
      </c>
      <c r="B187" s="2" t="s">
        <v>446</v>
      </c>
      <c r="C187" s="3">
        <v>45105</v>
      </c>
      <c r="D187" s="9" t="s">
        <v>39</v>
      </c>
      <c r="E187" s="1" t="s">
        <v>447</v>
      </c>
      <c r="F187" s="1" t="s">
        <v>448</v>
      </c>
      <c r="H187" s="2" t="s">
        <v>1302</v>
      </c>
      <c r="N187" s="28" t="str">
        <f t="shared" ca="1" si="9"/>
        <v>3 tahun, 3 bulan, 11 hari</v>
      </c>
      <c r="O187" s="49">
        <f t="shared" ca="1" si="8"/>
        <v>1199</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3 bulan, 11 hari</v>
      </c>
      <c r="O188" s="49">
        <f t="shared" ca="1" si="8"/>
        <v>1199</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3 bulan, 11 hari</v>
      </c>
      <c r="O189" s="49">
        <f t="shared" ca="1" si="8"/>
        <v>1199</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3 bulan, 11 hari</v>
      </c>
      <c r="O190" s="49">
        <f t="shared" ca="1" si="8"/>
        <v>1199</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3 bulan, 11 hari</v>
      </c>
      <c r="O191" s="49">
        <f t="shared" ca="1" si="8"/>
        <v>1199</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3 bulan, 3 hari</v>
      </c>
      <c r="O192" s="49">
        <f t="shared" ca="1" si="8"/>
        <v>1191</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3 bulan, 8 hari</v>
      </c>
      <c r="O193" s="49">
        <f t="shared" ca="1" si="8"/>
        <v>1196</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3 bulan, 3 hari</v>
      </c>
      <c r="O194" s="49">
        <f t="shared" ca="1" si="8"/>
        <v>1191</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3 bulan, 4 hari</v>
      </c>
      <c r="O195" s="49">
        <f t="shared" ref="O195:O258" ca="1" si="11">TODAY()-C195</f>
        <v>1192</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3 bulan, 4 hari</v>
      </c>
      <c r="O196" s="49">
        <f t="shared" ca="1" si="11"/>
        <v>1192</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3 bulan, 2 hari</v>
      </c>
      <c r="O197" s="49">
        <f t="shared" ca="1" si="11"/>
        <v>1190</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3 bulan, 2 hari</v>
      </c>
      <c r="O198" s="49">
        <f t="shared" ca="1" si="11"/>
        <v>1190</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3 bulan, 2 hari</v>
      </c>
      <c r="O199" s="49">
        <f t="shared" ca="1" si="11"/>
        <v>1190</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3 bulan, 2 hari</v>
      </c>
      <c r="O200" s="49">
        <f t="shared" ca="1" si="11"/>
        <v>1190</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3 bulan, 2 hari</v>
      </c>
      <c r="O201" s="49">
        <f t="shared" ca="1" si="11"/>
        <v>1190</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2 bulan, 29 hari</v>
      </c>
      <c r="O202" s="49">
        <f t="shared" ca="1" si="11"/>
        <v>1187</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2 bulan, 29 hari</v>
      </c>
      <c r="O203" s="49">
        <f t="shared" ca="1" si="11"/>
        <v>1187</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2 bulan, 28 hari</v>
      </c>
      <c r="O204" s="49">
        <f t="shared" ca="1" si="11"/>
        <v>1186</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2 bulan, 27 hari</v>
      </c>
      <c r="O205" s="49">
        <f t="shared" ca="1" si="11"/>
        <v>1185</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2 bulan, 26 hari</v>
      </c>
      <c r="O206" s="49">
        <f t="shared" ca="1" si="11"/>
        <v>1184</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2 bulan, 26 hari</v>
      </c>
      <c r="O207" s="49">
        <f t="shared" ca="1" si="11"/>
        <v>1184</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2 bulan, 22 hari</v>
      </c>
      <c r="O208" s="49">
        <f t="shared" ca="1" si="11"/>
        <v>1180</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2 bulan, 18 hari</v>
      </c>
      <c r="O209" s="49">
        <f t="shared" ca="1" si="11"/>
        <v>1176</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2 bulan, 22 hari</v>
      </c>
      <c r="O210" s="49">
        <f t="shared" ca="1" si="11"/>
        <v>1180</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2 bulan, 13 hari</v>
      </c>
      <c r="O211" s="49">
        <f t="shared" ca="1" si="11"/>
        <v>1171</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2 bulan, 18 hari</v>
      </c>
      <c r="O212" s="49">
        <f t="shared" ca="1" si="11"/>
        <v>1176</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2 bulan, 18 hari</v>
      </c>
      <c r="O213" s="49">
        <f t="shared" ca="1" si="11"/>
        <v>1176</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2 bulan, 17 hari</v>
      </c>
      <c r="O214" s="49">
        <f t="shared" ca="1" si="11"/>
        <v>1175</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2 bulan, 17 hari</v>
      </c>
      <c r="O215" s="49">
        <f t="shared" ca="1" si="11"/>
        <v>1175</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2 bulan, 15 hari</v>
      </c>
      <c r="O216" s="49">
        <f t="shared" ca="1" si="11"/>
        <v>1173</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2 bulan, 12 hari</v>
      </c>
      <c r="O217" s="49">
        <f t="shared" ca="1" si="11"/>
        <v>1170</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2 bulan, 13 hari</v>
      </c>
      <c r="O218" s="49">
        <f t="shared" ca="1" si="11"/>
        <v>1171</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2 bulan, 12 hari</v>
      </c>
      <c r="O219" s="49">
        <f t="shared" ca="1" si="11"/>
        <v>1170</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2 bulan, 12 hari</v>
      </c>
      <c r="O220" s="49">
        <f t="shared" ca="1" si="11"/>
        <v>1170</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2 bulan, 12 hari</v>
      </c>
      <c r="O221" s="49">
        <f t="shared" ca="1" si="11"/>
        <v>1170</v>
      </c>
    </row>
    <row r="222" spans="1:15" ht="28.8" x14ac:dyDescent="0.3">
      <c r="A222" s="4">
        <f t="shared" si="13"/>
        <v>221</v>
      </c>
      <c r="B222" s="2" t="s">
        <v>158</v>
      </c>
      <c r="C222" s="3">
        <v>45134</v>
      </c>
      <c r="D222" s="9" t="s">
        <v>31</v>
      </c>
      <c r="E222" s="1" t="s">
        <v>159</v>
      </c>
      <c r="F222" s="1" t="s">
        <v>160</v>
      </c>
      <c r="H222" s="2" t="s">
        <v>120</v>
      </c>
      <c r="N222" s="28" t="str">
        <f t="shared" ca="1" si="12"/>
        <v>3 tahun, 2 bulan, 12 hari</v>
      </c>
      <c r="O222" s="49">
        <f t="shared" ca="1" si="11"/>
        <v>1170</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2 bulan, 11 hari</v>
      </c>
      <c r="O223" s="49">
        <f t="shared" ca="1" si="11"/>
        <v>1169</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2 bulan, 12 hari</v>
      </c>
      <c r="O224" s="49">
        <f t="shared" ca="1" si="11"/>
        <v>1170</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2 bulan, 11 hari</v>
      </c>
      <c r="O225" s="49">
        <f t="shared" ca="1" si="11"/>
        <v>1169</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2 bulan, 11 hari</v>
      </c>
      <c r="O226" s="49">
        <f t="shared" ca="1" si="11"/>
        <v>1169</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2 bulan, 8 hari</v>
      </c>
      <c r="O227" s="49">
        <f t="shared" ca="1" si="11"/>
        <v>1166</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2 bulan, 8 hari</v>
      </c>
      <c r="O228" s="49">
        <f t="shared" ca="1" si="11"/>
        <v>1166</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2 bulan, 8 hari</v>
      </c>
      <c r="O229" s="49">
        <f t="shared" ca="1" si="11"/>
        <v>1166</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2 bulan, 7 hari</v>
      </c>
      <c r="O230" s="49">
        <f t="shared" ca="1" si="11"/>
        <v>1164</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3 tahun, 2 bulan, 5 hari</v>
      </c>
      <c r="O231" s="49">
        <f t="shared" ca="1" si="11"/>
        <v>1162</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2 bulan, 6 hari</v>
      </c>
      <c r="O232" s="49">
        <f t="shared" ca="1" si="11"/>
        <v>1163</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2 bulan, 6 hari</v>
      </c>
      <c r="O233" s="49">
        <f t="shared" ca="1" si="11"/>
        <v>1163</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2 bulan, 6 hari</v>
      </c>
      <c r="O234" s="49">
        <f t="shared" ca="1" si="11"/>
        <v>1163</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3 tahun, 2 bulan, 5 hari</v>
      </c>
      <c r="O235" s="49">
        <f t="shared" ca="1" si="11"/>
        <v>1162</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2 bulan, 6 hari</v>
      </c>
      <c r="O236" s="49">
        <f t="shared" ca="1" si="11"/>
        <v>1163</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3 tahun, 2 bulan, 5 hari</v>
      </c>
      <c r="O237" s="49">
        <f t="shared" ca="1" si="11"/>
        <v>1162</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3 tahun, 2 bulan, 2 hari</v>
      </c>
      <c r="O238" s="49">
        <f t="shared" ca="1" si="11"/>
        <v>1159</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3 tahun, 2 bulan, 2 hari</v>
      </c>
      <c r="O239" s="49">
        <f t="shared" ca="1" si="11"/>
        <v>1159</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3 tahun, 2 bulan, 2 hari</v>
      </c>
      <c r="O240" s="49">
        <f t="shared" ca="1" si="11"/>
        <v>1159</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3 tahun, 2 bulan, 2 hari</v>
      </c>
      <c r="O241" s="49">
        <f t="shared" ca="1" si="11"/>
        <v>1159</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3 tahun, 2 bulan, 0 hari</v>
      </c>
      <c r="O242" s="49">
        <f t="shared" ca="1" si="11"/>
        <v>1157</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3 tahun, 1 bulan, 23 hari</v>
      </c>
      <c r="O243" s="49">
        <f t="shared" ca="1" si="11"/>
        <v>1150</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3 tahun, 1 bulan, 29 hari</v>
      </c>
      <c r="O244" s="49">
        <f t="shared" ca="1" si="11"/>
        <v>1156</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3 tahun, 1 bulan, 29 hari</v>
      </c>
      <c r="O245" s="49">
        <f t="shared" ca="1" si="11"/>
        <v>1156</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3 tahun, 1 bulan, 29 hari</v>
      </c>
      <c r="O246" s="49">
        <f t="shared" ca="1" si="11"/>
        <v>1156</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3 tahun, 1 bulan, 29 hari</v>
      </c>
      <c r="O247" s="49">
        <f t="shared" ca="1" si="11"/>
        <v>1156</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3 tahun, 2 bulan, 0 hari</v>
      </c>
      <c r="O248" s="49">
        <f t="shared" ca="1" si="11"/>
        <v>1157</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3 tahun, 1 bulan, 28 hari</v>
      </c>
      <c r="O249" s="49">
        <f t="shared" ca="1" si="11"/>
        <v>1155</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3 tahun, 1 bulan, 28 hari</v>
      </c>
      <c r="O250" s="49">
        <f t="shared" ca="1" si="11"/>
        <v>1155</v>
      </c>
    </row>
    <row r="251" spans="1:15" ht="43.2" x14ac:dyDescent="0.3">
      <c r="A251" s="4">
        <f t="shared" si="13"/>
        <v>250</v>
      </c>
      <c r="B251" s="2" t="s">
        <v>1233</v>
      </c>
      <c r="C251" s="3">
        <v>45149</v>
      </c>
      <c r="D251" s="9" t="s">
        <v>39</v>
      </c>
      <c r="E251" s="1" t="s">
        <v>1313</v>
      </c>
      <c r="F251" s="1" t="s">
        <v>1314</v>
      </c>
      <c r="H251" s="2" t="s">
        <v>1302</v>
      </c>
      <c r="N251" s="31" t="str">
        <f t="shared" ca="1" si="12"/>
        <v>3 tahun, 1 bulan, 28 hari</v>
      </c>
      <c r="O251" s="49">
        <f t="shared" ca="1" si="11"/>
        <v>1155</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3 tahun, 1 bulan, 28 hari</v>
      </c>
      <c r="O252" s="49">
        <f t="shared" ca="1" si="11"/>
        <v>1155</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3 tahun, 1 bulan, 28 hari</v>
      </c>
      <c r="O253" s="49">
        <f t="shared" ca="1" si="11"/>
        <v>1155</v>
      </c>
    </row>
    <row r="254" spans="1:15" ht="28.8" x14ac:dyDescent="0.3">
      <c r="A254" s="4">
        <f t="shared" si="13"/>
        <v>253</v>
      </c>
      <c r="B254" s="2" t="s">
        <v>1335</v>
      </c>
      <c r="C254" s="3">
        <v>45152</v>
      </c>
      <c r="D254" s="9" t="s">
        <v>39</v>
      </c>
      <c r="E254" s="1" t="s">
        <v>1336</v>
      </c>
      <c r="F254" s="1" t="s">
        <v>1337</v>
      </c>
      <c r="H254" s="2" t="s">
        <v>1302</v>
      </c>
      <c r="I254" s="1" t="s">
        <v>2341</v>
      </c>
      <c r="N254" s="28" t="str">
        <f t="shared" ca="1" si="12"/>
        <v>3 tahun, 1 bulan, 25 hari</v>
      </c>
      <c r="O254" s="49">
        <f t="shared" ca="1" si="11"/>
        <v>1152</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3 tahun, 1 bulan, 18 hari</v>
      </c>
      <c r="O255" s="49">
        <f t="shared" ca="1" si="11"/>
        <v>1145</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3 tahun, 1 bulan, 18 hari</v>
      </c>
      <c r="O256" s="49">
        <f t="shared" ca="1" si="11"/>
        <v>1145</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3 tahun, 1 bulan, 25 hari</v>
      </c>
      <c r="O257" s="49">
        <f t="shared" ca="1" si="11"/>
        <v>1152</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3 tahun, 1 bulan, 29 hari</v>
      </c>
      <c r="O258" s="49">
        <f t="shared" ca="1" si="11"/>
        <v>1156</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3 tahun, 1 bulan, 24 hari</v>
      </c>
      <c r="O259" s="49">
        <f t="shared" ref="O259:O322" ca="1" si="14">TODAY()-C259</f>
        <v>1151</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3 tahun, 1 bulan, 24 hari</v>
      </c>
      <c r="O260" s="49">
        <f t="shared" ca="1" si="14"/>
        <v>1151</v>
      </c>
    </row>
    <row r="261" spans="1:15" ht="28.8" x14ac:dyDescent="0.3">
      <c r="A261" s="4">
        <f t="shared" si="13"/>
        <v>260</v>
      </c>
      <c r="B261" s="2" t="s">
        <v>1333</v>
      </c>
      <c r="C261" s="3">
        <v>45153</v>
      </c>
      <c r="D261" s="9" t="s">
        <v>39</v>
      </c>
      <c r="E261" s="1" t="s">
        <v>1334</v>
      </c>
      <c r="F261" s="1" t="s">
        <v>1334</v>
      </c>
      <c r="H261" s="2" t="s">
        <v>1302</v>
      </c>
      <c r="N261" s="28" t="str">
        <f t="shared" ca="1" si="12"/>
        <v>3 tahun, 1 bulan, 24 hari</v>
      </c>
      <c r="O261" s="49">
        <f t="shared" ca="1" si="14"/>
        <v>1151</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3 tahun, 1 bulan, 23 hari</v>
      </c>
      <c r="O262" s="49">
        <f t="shared" ca="1" si="14"/>
        <v>1150</v>
      </c>
    </row>
    <row r="263" spans="1:15" ht="28.8" x14ac:dyDescent="0.3">
      <c r="A263" s="4">
        <f t="shared" si="13"/>
        <v>262</v>
      </c>
      <c r="B263" s="2" t="s">
        <v>1340</v>
      </c>
      <c r="C263" s="3">
        <v>45154</v>
      </c>
      <c r="D263" s="9" t="s">
        <v>39</v>
      </c>
      <c r="E263" s="1" t="s">
        <v>1341</v>
      </c>
      <c r="F263" s="1" t="s">
        <v>1341</v>
      </c>
      <c r="H263" s="2" t="s">
        <v>1302</v>
      </c>
      <c r="N263" s="28" t="str">
        <f t="shared" ca="1" si="12"/>
        <v>3 tahun, 1 bulan, 23 hari</v>
      </c>
      <c r="O263" s="49">
        <f t="shared" ca="1" si="14"/>
        <v>1150</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3 tahun, 1 bulan, 21 hari</v>
      </c>
      <c r="O264" s="49">
        <f t="shared" ca="1" si="14"/>
        <v>1148</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3 tahun, 1 bulan, 18 hari</v>
      </c>
      <c r="O265" s="49">
        <f t="shared" ca="1" si="14"/>
        <v>1145</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3 tahun, 1 bulan, 18 hari</v>
      </c>
      <c r="O266" s="49">
        <f t="shared" ca="1" si="14"/>
        <v>1145</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3 tahun, 1 bulan, 17 hari</v>
      </c>
      <c r="O267" s="49">
        <f t="shared" ca="1" si="14"/>
        <v>1144</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3 tahun, 1 bulan, 17 hari</v>
      </c>
      <c r="O268" s="49">
        <f t="shared" ca="1" si="14"/>
        <v>1144</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3 tahun, 1 bulan, 16 hari</v>
      </c>
      <c r="O269" s="49">
        <f t="shared" ca="1" si="14"/>
        <v>1143</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3 tahun, 1 bulan, 11 hari</v>
      </c>
      <c r="O270" s="49">
        <f t="shared" ca="1" si="14"/>
        <v>1138</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3 tahun, 1 bulan, 14 hari</v>
      </c>
      <c r="O271" s="49">
        <f t="shared" ca="1" si="14"/>
        <v>1141</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3 tahun, 1 bulan, 14 hari</v>
      </c>
      <c r="O272" s="49">
        <f t="shared" ca="1" si="14"/>
        <v>1141</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3 tahun, 1 bulan, 14 hari</v>
      </c>
      <c r="O273" s="49">
        <f t="shared" ca="1" si="14"/>
        <v>1141</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3 tahun, 1 bulan, 11 hari</v>
      </c>
      <c r="O274" s="49">
        <f t="shared" ca="1" si="14"/>
        <v>1138</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3 tahun, 1 bulan, 11 hari</v>
      </c>
      <c r="O275" s="49">
        <f t="shared" ca="1" si="14"/>
        <v>1138</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3 tahun, 1 bulan, 11 hari</v>
      </c>
      <c r="O276" s="49">
        <f t="shared" ca="1" si="14"/>
        <v>1138</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3 tahun, 1 bulan, 9 hari</v>
      </c>
      <c r="O277" s="49">
        <f t="shared" ca="1" si="14"/>
        <v>1136</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3 tahun, 1 bulan, 15 hari</v>
      </c>
      <c r="O278" s="49">
        <f t="shared" ca="1" si="14"/>
        <v>1142</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3 tahun, 1 bulan, 11 hari</v>
      </c>
      <c r="O279" s="49">
        <f t="shared" ca="1" si="14"/>
        <v>1138</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3 tahun, 1 bulan, 10 hari</v>
      </c>
      <c r="O280" s="49">
        <f t="shared" ca="1" si="14"/>
        <v>1137</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3 tahun, 1 bulan, 9 hari</v>
      </c>
      <c r="O281" s="49">
        <f t="shared" ca="1" si="14"/>
        <v>1136</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3 tahun, 1 bulan, 8 hari</v>
      </c>
      <c r="O282" s="49">
        <f t="shared" ca="1" si="14"/>
        <v>1134</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3 tahun, 1 bulan, 9 hari</v>
      </c>
      <c r="O283" s="49">
        <f t="shared" ca="1" si="14"/>
        <v>1136</v>
      </c>
    </row>
    <row r="284" spans="1:15" ht="57.6" x14ac:dyDescent="0.3">
      <c r="A284" s="4">
        <f t="shared" si="16"/>
        <v>283</v>
      </c>
      <c r="B284" s="19" t="s">
        <v>1458</v>
      </c>
      <c r="C284" s="3">
        <v>45169</v>
      </c>
      <c r="D284" s="9" t="s">
        <v>39</v>
      </c>
      <c r="E284" s="1" t="s">
        <v>1457</v>
      </c>
      <c r="F284" s="1" t="s">
        <v>1459</v>
      </c>
      <c r="H284" s="2" t="s">
        <v>1302</v>
      </c>
      <c r="N284" s="31" t="str">
        <f t="shared" ca="1" si="15"/>
        <v>3 tahun, 1 bulan, 8 hari</v>
      </c>
      <c r="O284" s="49">
        <f t="shared" ca="1" si="14"/>
        <v>1135</v>
      </c>
    </row>
    <row r="285" spans="1:15" ht="100.8" x14ac:dyDescent="0.3">
      <c r="A285" s="4">
        <f t="shared" si="16"/>
        <v>284</v>
      </c>
      <c r="B285" s="19" t="s">
        <v>1461</v>
      </c>
      <c r="C285" s="3">
        <v>45168</v>
      </c>
      <c r="D285" s="9" t="s">
        <v>39</v>
      </c>
      <c r="E285" s="1" t="s">
        <v>1460</v>
      </c>
      <c r="F285" s="1" t="s">
        <v>1462</v>
      </c>
      <c r="H285" s="2" t="s">
        <v>1302</v>
      </c>
      <c r="N285" s="31" t="str">
        <f t="shared" ca="1" si="15"/>
        <v>3 tahun, 1 bulan, 9 hari</v>
      </c>
      <c r="O285" s="49">
        <f t="shared" ca="1" si="14"/>
        <v>1136</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3 tahun, 1 bulan, 8 hari</v>
      </c>
      <c r="O286" s="49">
        <f t="shared" ca="1" si="14"/>
        <v>1134</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3 tahun, 1 bulan, 8 hari</v>
      </c>
      <c r="O287" s="49">
        <f t="shared" ca="1" si="14"/>
        <v>1134</v>
      </c>
    </row>
    <row r="288" spans="1:15" ht="43.2" x14ac:dyDescent="0.3">
      <c r="A288" s="4">
        <f t="shared" si="16"/>
        <v>287</v>
      </c>
      <c r="B288" s="19" t="s">
        <v>1464</v>
      </c>
      <c r="C288" s="3">
        <v>45170</v>
      </c>
      <c r="D288" s="9" t="s">
        <v>39</v>
      </c>
      <c r="E288" s="1" t="s">
        <v>1463</v>
      </c>
      <c r="F288" s="1" t="s">
        <v>1465</v>
      </c>
      <c r="H288" s="2" t="s">
        <v>1302</v>
      </c>
      <c r="N288" s="31" t="str">
        <f t="shared" ca="1" si="15"/>
        <v>3 tahun, 1 bulan, 8 hari</v>
      </c>
      <c r="O288" s="49">
        <f t="shared" ca="1" si="14"/>
        <v>1134</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3 tahun, 1 bulan, 4 hari</v>
      </c>
      <c r="O289" s="49">
        <f t="shared" ca="1" si="14"/>
        <v>1130</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3 tahun, 1 bulan, 3 hari</v>
      </c>
      <c r="O290" s="49">
        <f t="shared" ca="1" si="14"/>
        <v>1129</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3 tahun, 1 bulan, 3 hari</v>
      </c>
      <c r="O291" s="49">
        <f t="shared" ca="1" si="14"/>
        <v>1129</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3 tahun, 1 bulan, 3 hari</v>
      </c>
      <c r="O292" s="49">
        <f t="shared" ca="1" si="14"/>
        <v>1129</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3 tahun, 1 bulan, 3 hari</v>
      </c>
      <c r="O293" s="49">
        <f t="shared" ca="1" si="14"/>
        <v>1129</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3 tahun, 1 bulan, 2 hari</v>
      </c>
      <c r="O294" s="49">
        <f t="shared" ca="1" si="14"/>
        <v>1128</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3 tahun, 0 bulan, 28 hari</v>
      </c>
      <c r="O295" s="49">
        <f t="shared" ca="1" si="14"/>
        <v>1124</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3 tahun, 0 bulan, 28 hari</v>
      </c>
      <c r="O296" s="49">
        <f t="shared" ca="1" si="14"/>
        <v>1124</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3 tahun, 0 bulan, 28 hari</v>
      </c>
      <c r="O297" s="49">
        <f t="shared" ca="1" si="14"/>
        <v>1124</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3 tahun, 0 bulan, 26 hari</v>
      </c>
      <c r="O298" s="49">
        <f t="shared" ca="1" si="14"/>
        <v>1122</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3 tahun, 0 bulan, 26 hari</v>
      </c>
      <c r="O299" s="49">
        <f t="shared" ca="1" si="14"/>
        <v>1122</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3 tahun, 0 bulan, 27 hari</v>
      </c>
      <c r="O300" s="49">
        <f t="shared" ca="1" si="14"/>
        <v>1123</v>
      </c>
    </row>
    <row r="301" spans="1:15" ht="28.8" x14ac:dyDescent="0.3">
      <c r="A301" s="4">
        <f t="shared" si="16"/>
        <v>300</v>
      </c>
      <c r="B301" s="2" t="s">
        <v>1557</v>
      </c>
      <c r="C301" s="3">
        <v>45181</v>
      </c>
      <c r="D301" s="9" t="s">
        <v>39</v>
      </c>
      <c r="E301" s="1" t="s">
        <v>1556</v>
      </c>
      <c r="F301" s="11" t="s">
        <v>1558</v>
      </c>
      <c r="H301" s="2" t="s">
        <v>1302</v>
      </c>
      <c r="N301" s="31" t="str">
        <f t="shared" ca="1" si="15"/>
        <v>3 tahun, 0 bulan, 27 hari</v>
      </c>
      <c r="O301" s="49">
        <f t="shared" ca="1" si="14"/>
        <v>1123</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3 tahun, 0 bulan, 27 hari</v>
      </c>
      <c r="O302" s="49">
        <f t="shared" ca="1" si="14"/>
        <v>1123</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3 tahun, 0 bulan, 27 hari</v>
      </c>
      <c r="O303" s="49">
        <f t="shared" ca="1" si="14"/>
        <v>1123</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3 tahun, 0 bulan, 27 hari</v>
      </c>
      <c r="O304" s="49">
        <f t="shared" ca="1" si="14"/>
        <v>1123</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3 tahun, 0 bulan, 27 hari</v>
      </c>
      <c r="O305" s="49">
        <f t="shared" ca="1" si="14"/>
        <v>1123</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3 tahun, 0 bulan, 26 hari</v>
      </c>
      <c r="O306" s="49">
        <f t="shared" ca="1" si="14"/>
        <v>1122</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3 tahun, 0 bulan, 26 hari</v>
      </c>
      <c r="O307" s="49">
        <f t="shared" ca="1" si="14"/>
        <v>1122</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3 tahun, 0 bulan, 25 hari</v>
      </c>
      <c r="O308" s="49">
        <f t="shared" ca="1" si="14"/>
        <v>1121</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3 tahun, 0 bulan, 25 hari</v>
      </c>
      <c r="O309" s="49">
        <f t="shared" ca="1" si="14"/>
        <v>1121</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3 tahun, 0 bulan, 25 hari</v>
      </c>
      <c r="O310" s="49">
        <f t="shared" ca="1" si="14"/>
        <v>1121</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3 tahun, 0 bulan, 25 hari</v>
      </c>
      <c r="O311" s="49">
        <f t="shared" ca="1" si="14"/>
        <v>1121</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3 tahun, 0 bulan, 24 hari</v>
      </c>
      <c r="O312" s="49">
        <f t="shared" ca="1" si="14"/>
        <v>1120</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3 tahun, 0 bulan, 24 hari</v>
      </c>
      <c r="O313" s="49">
        <f t="shared" ca="1" si="14"/>
        <v>1120</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3 tahun, 0 bulan, 23 hari</v>
      </c>
      <c r="O314" s="49">
        <f t="shared" ca="1" si="14"/>
        <v>1119</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3 tahun, 0 bulan, 21 hari</v>
      </c>
      <c r="O315" s="49">
        <f t="shared" ca="1" si="14"/>
        <v>1117</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3 tahun, 0 bulan, 21 hari</v>
      </c>
      <c r="O316" s="49">
        <f t="shared" ca="1" si="14"/>
        <v>1117</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3 tahun, 0 bulan, 21 hari</v>
      </c>
      <c r="O317" s="49">
        <f t="shared" ca="1" si="14"/>
        <v>1117</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3 tahun, 0 bulan, 21 hari</v>
      </c>
      <c r="O318" s="49">
        <f t="shared" ca="1" si="14"/>
        <v>1117</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3 tahun, 0 bulan, 21 hari</v>
      </c>
      <c r="O319" s="49">
        <f t="shared" ca="1" si="14"/>
        <v>1117</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3 tahun, 0 bulan, 19 hari</v>
      </c>
      <c r="O320" s="49">
        <f t="shared" ca="1" si="14"/>
        <v>1115</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3 tahun, 0 bulan, 21 hari</v>
      </c>
      <c r="O321" s="49">
        <f t="shared" ca="1" si="14"/>
        <v>1117</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3 tahun, 0 bulan, 18 hari</v>
      </c>
      <c r="O322" s="49">
        <f t="shared" ca="1" si="14"/>
        <v>1114</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3 tahun, 0 bulan, 18 hari</v>
      </c>
      <c r="O323" s="49">
        <f t="shared" ref="O323:O386" ca="1" si="17">TODAY()-C323</f>
        <v>1114</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3 tahun, 0 bulan, 18 hari</v>
      </c>
      <c r="O324" s="49">
        <f t="shared" ca="1" si="17"/>
        <v>1114</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3 tahun, 0 bulan, 17 hari</v>
      </c>
      <c r="O325" s="49">
        <f t="shared" ca="1" si="17"/>
        <v>1113</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3 tahun, 0 bulan, 17 hari</v>
      </c>
      <c r="O326" s="49">
        <f t="shared" ca="1" si="17"/>
        <v>1113</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3 tahun, 0 bulan, 14 hari</v>
      </c>
      <c r="O327" s="49">
        <f t="shared" ca="1" si="17"/>
        <v>1110</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3 tahun, 0 bulan, 14 hari</v>
      </c>
      <c r="O328" s="49">
        <f t="shared" ca="1" si="17"/>
        <v>1110</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3 tahun, 0 bulan, 14 hari</v>
      </c>
      <c r="O329" s="49">
        <f t="shared" ca="1" si="17"/>
        <v>1110</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3 tahun, 0 bulan, 14 hari</v>
      </c>
      <c r="O330" s="49">
        <f t="shared" ca="1" si="17"/>
        <v>1110</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3 tahun, 0 bulan, 13 hari</v>
      </c>
      <c r="O331" s="49">
        <f t="shared" ca="1" si="17"/>
        <v>1109</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3 tahun, 0 bulan, 12 hari</v>
      </c>
      <c r="O332" s="49">
        <f t="shared" ca="1" si="17"/>
        <v>1108</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3 tahun, 0 bulan, 12 hari</v>
      </c>
      <c r="O333" s="49">
        <f t="shared" ca="1" si="17"/>
        <v>1108</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3 tahun, 0 bulan, 12 hari</v>
      </c>
      <c r="O334" s="49">
        <f t="shared" ca="1" si="17"/>
        <v>1108</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3 tahun, 0 bulan, 12 hari</v>
      </c>
      <c r="O335" s="49">
        <f t="shared" ca="1" si="17"/>
        <v>1108</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3 tahun, 0 bulan, 10 hari</v>
      </c>
      <c r="O336" s="49">
        <f t="shared" ca="1" si="17"/>
        <v>1106</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3 tahun, 0 bulan, 12 hari</v>
      </c>
      <c r="O337" s="49">
        <f t="shared" ca="1" si="17"/>
        <v>1108</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3 tahun, 0 bulan, 12 hari</v>
      </c>
      <c r="O338" s="49">
        <f t="shared" ca="1" si="17"/>
        <v>1108</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3 tahun, 0 bulan, 10 hari</v>
      </c>
      <c r="O339" s="49">
        <f t="shared" ca="1" si="17"/>
        <v>1106</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3 tahun, 0 bulan, 10 hari</v>
      </c>
      <c r="O340" s="49">
        <f t="shared" ca="1" si="17"/>
        <v>1106</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3 tahun, 0 bulan, 10 hari</v>
      </c>
      <c r="O341" s="49">
        <f t="shared" ca="1" si="17"/>
        <v>1106</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3 tahun, 0 bulan, 7 hari</v>
      </c>
      <c r="O342" s="49">
        <f t="shared" ca="1" si="17"/>
        <v>1103</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3 tahun, 0 bulan, 7 hari</v>
      </c>
      <c r="O343" s="49">
        <f t="shared" ca="1" si="17"/>
        <v>1103</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3 tahun, 0 bulan, 7 hari</v>
      </c>
      <c r="O344" s="49">
        <f t="shared" ca="1" si="17"/>
        <v>1103</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3 tahun, 0 bulan, 7 hari</v>
      </c>
      <c r="O345" s="49">
        <f t="shared" ca="1" si="17"/>
        <v>1103</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3 tahun, 0 bulan, 6 hari</v>
      </c>
      <c r="O346" s="49">
        <f t="shared" ca="1" si="17"/>
        <v>1102</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3 tahun, 0 bulan, 6 hari</v>
      </c>
      <c r="O347" s="49">
        <f t="shared" ca="1" si="17"/>
        <v>1102</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3 tahun, 0 bulan, 5 hari</v>
      </c>
      <c r="O348" s="49">
        <f t="shared" ca="1" si="17"/>
        <v>1101</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3 tahun, 0 bulan, 4 hari</v>
      </c>
      <c r="O349" s="49">
        <f t="shared" ca="1" si="17"/>
        <v>1100</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3 tahun, 0 bulan, 4 hari</v>
      </c>
      <c r="O350" s="49">
        <f t="shared" ca="1" si="17"/>
        <v>1100</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3 tahun, 0 bulan, 4 hari</v>
      </c>
      <c r="O351" s="49">
        <f t="shared" ca="1" si="17"/>
        <v>1100</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3 tahun, 0 bulan, 3 hari</v>
      </c>
      <c r="O352" s="49">
        <f t="shared" ca="1" si="17"/>
        <v>1099</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3 tahun, 0 bulan, 3 hari</v>
      </c>
      <c r="O353" s="49">
        <f t="shared" ca="1" si="17"/>
        <v>1099</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3 tahun, 0 bulan, 3 hari</v>
      </c>
      <c r="O354" s="49">
        <f t="shared" ca="1" si="17"/>
        <v>1099</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3 tahun, 0 bulan, 0 hari</v>
      </c>
      <c r="O355" s="49">
        <f t="shared" ca="1" si="17"/>
        <v>1096</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3 tahun, 0 bulan, 0 hari</v>
      </c>
      <c r="O356" s="49">
        <f t="shared" ca="1" si="17"/>
        <v>1096</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11 bulan, 29 hari</v>
      </c>
      <c r="O357" s="49">
        <f t="shared" ca="1" si="17"/>
        <v>1095</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11 bulan, 29 hari</v>
      </c>
      <c r="O358" s="49">
        <f t="shared" ca="1" si="17"/>
        <v>1095</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11 bulan, 29 hari</v>
      </c>
      <c r="O359" s="49">
        <f t="shared" ca="1" si="17"/>
        <v>1095</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11 bulan, 28 hari</v>
      </c>
      <c r="O360" s="49">
        <f t="shared" ca="1" si="17"/>
        <v>1094</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11 bulan, 28 hari</v>
      </c>
      <c r="O361" s="49">
        <f t="shared" ca="1" si="17"/>
        <v>1094</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11 bulan, 28 hari</v>
      </c>
      <c r="O362" s="49">
        <f t="shared" ca="1" si="17"/>
        <v>1094</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11 bulan, 28 hari</v>
      </c>
      <c r="O363" s="49">
        <f t="shared" ca="1" si="17"/>
        <v>1094</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3 tahun, 0 bulan, 0 hari</v>
      </c>
      <c r="O364" s="49">
        <f t="shared" ca="1" si="17"/>
        <v>1096</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11 bulan, 21 hari</v>
      </c>
      <c r="O365" s="49">
        <f t="shared" ca="1" si="17"/>
        <v>1087</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11 bulan, 28 hari</v>
      </c>
      <c r="O366" s="49">
        <f t="shared" ca="1" si="17"/>
        <v>1094</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11 bulan, 23 hari</v>
      </c>
      <c r="O367" s="49">
        <f t="shared" ca="1" si="17"/>
        <v>1089</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11 bulan, 27 hari</v>
      </c>
      <c r="O368" s="49">
        <f t="shared" ca="1" si="17"/>
        <v>1093</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11 bulan, 27 hari</v>
      </c>
      <c r="O369" s="49">
        <f t="shared" ca="1" si="17"/>
        <v>1093</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11 bulan, 28 hari</v>
      </c>
      <c r="O370" s="49">
        <f t="shared" ca="1" si="17"/>
        <v>1094</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11 bulan, 23 hari</v>
      </c>
      <c r="O371" s="49">
        <f t="shared" ca="1" si="17"/>
        <v>1089</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11 bulan, 22 hari</v>
      </c>
      <c r="O372" s="49">
        <f t="shared" ca="1" si="17"/>
        <v>1088</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11 bulan, 22 hari</v>
      </c>
      <c r="O373" s="49">
        <f t="shared" ca="1" si="17"/>
        <v>1088</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11 bulan, 22 hari</v>
      </c>
      <c r="O374" s="49">
        <f t="shared" ca="1" si="17"/>
        <v>1088</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11 bulan, 21 hari</v>
      </c>
      <c r="O375" s="49">
        <f t="shared" ca="1" si="17"/>
        <v>1087</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11 bulan, 21 hari</v>
      </c>
      <c r="O376" s="49">
        <f t="shared" ca="1" si="17"/>
        <v>1087</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11 bulan, 21 hari</v>
      </c>
      <c r="O377" s="49">
        <f t="shared" ca="1" si="17"/>
        <v>1087</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11 bulan, 21 hari</v>
      </c>
      <c r="O378" s="49">
        <f t="shared" ca="1" si="17"/>
        <v>1087</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11 bulan, 21 hari</v>
      </c>
      <c r="O379" s="49">
        <f t="shared" ca="1" si="17"/>
        <v>1087</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11 bulan, 20 hari</v>
      </c>
      <c r="O380" s="49">
        <f t="shared" ca="1" si="17"/>
        <v>1086</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11 bulan, 16 hari</v>
      </c>
      <c r="O381" s="49">
        <f t="shared" ca="1" si="17"/>
        <v>1082</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11 bulan, 21 hari</v>
      </c>
      <c r="O382" s="49">
        <f t="shared" ca="1" si="17"/>
        <v>1087</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11 bulan, 19 hari</v>
      </c>
      <c r="O383" s="49">
        <f t="shared" ca="1" si="17"/>
        <v>1085</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11 bulan, 16 hari</v>
      </c>
      <c r="O384" s="49">
        <f t="shared" ca="1" si="17"/>
        <v>1082</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11 bulan, 16 hari</v>
      </c>
      <c r="O385" s="49">
        <f t="shared" ca="1" si="17"/>
        <v>1082</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11 bulan, 15 hari</v>
      </c>
      <c r="O386" s="49">
        <f t="shared" ca="1" si="17"/>
        <v>1081</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11 bulan, 15 hari</v>
      </c>
      <c r="O387" s="49">
        <f t="shared" ref="O387:O450" ca="1" si="20">TODAY()-C387</f>
        <v>1081</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11 bulan, 14 hari</v>
      </c>
      <c r="O388" s="49">
        <f t="shared" ca="1" si="20"/>
        <v>1080</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11 bulan, 14 hari</v>
      </c>
      <c r="O389" s="49">
        <f t="shared" ca="1" si="20"/>
        <v>1080</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11 bulan, 14 hari</v>
      </c>
      <c r="O390" s="49">
        <f t="shared" ca="1" si="20"/>
        <v>1080</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11 bulan, 14 hari</v>
      </c>
      <c r="O391" s="49">
        <f t="shared" ca="1" si="20"/>
        <v>1080</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11 bulan, 12 hari</v>
      </c>
      <c r="O392" s="49">
        <f t="shared" ca="1" si="20"/>
        <v>1078</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11 bulan, 12 hari</v>
      </c>
      <c r="O393" s="49">
        <f t="shared" ca="1" si="20"/>
        <v>1078</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11 bulan, 12 hari</v>
      </c>
      <c r="O394" s="49">
        <f t="shared" ca="1" si="20"/>
        <v>1078</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11 bulan, 12 hari</v>
      </c>
      <c r="O395" s="49">
        <f t="shared" ca="1" si="20"/>
        <v>1078</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11 bulan, 9 hari</v>
      </c>
      <c r="O396" s="49">
        <f t="shared" ca="1" si="20"/>
        <v>1075</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11 bulan, 9 hari</v>
      </c>
      <c r="O397" s="49">
        <f t="shared" ca="1" si="20"/>
        <v>1075</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11 bulan, 9 hari</v>
      </c>
      <c r="O398" s="49">
        <f t="shared" ca="1" si="20"/>
        <v>1075</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11 bulan, 9 hari</v>
      </c>
      <c r="O399" s="49">
        <f t="shared" ca="1" si="20"/>
        <v>1075</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11 bulan, 9 hari</v>
      </c>
      <c r="O400" s="49">
        <f t="shared" ca="1" si="20"/>
        <v>1075</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11 bulan, 8 hari</v>
      </c>
      <c r="O401" s="49">
        <f t="shared" ca="1" si="20"/>
        <v>1074</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11 bulan, 8 hari</v>
      </c>
      <c r="O402" s="49">
        <f t="shared" ca="1" si="20"/>
        <v>1074</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11 bulan, 8 hari</v>
      </c>
      <c r="O403" s="49">
        <f t="shared" ca="1" si="20"/>
        <v>1074</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11 bulan, 8 hari</v>
      </c>
      <c r="O404" s="49">
        <f t="shared" ca="1" si="20"/>
        <v>1073</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11 bulan, 8 hari</v>
      </c>
      <c r="O405" s="49">
        <f t="shared" ca="1" si="20"/>
        <v>1073</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11 bulan, 7 hari</v>
      </c>
      <c r="O406" s="49">
        <f t="shared" ca="1" si="20"/>
        <v>1072</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11 bulan, 6 hari</v>
      </c>
      <c r="O407" s="49">
        <f t="shared" ca="1" si="20"/>
        <v>1071</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11 bulan, 6 hari</v>
      </c>
      <c r="O408" s="49">
        <f t="shared" ca="1" si="20"/>
        <v>1071</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11 bulan, 6 hari</v>
      </c>
      <c r="O409" s="49">
        <f t="shared" ca="1" si="20"/>
        <v>1071</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11 bulan, 3 hari</v>
      </c>
      <c r="O410" s="49">
        <f t="shared" ca="1" si="20"/>
        <v>1068</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11 bulan, 3 hari</v>
      </c>
      <c r="O411" s="49">
        <f t="shared" ca="1" si="20"/>
        <v>1068</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11 bulan, 3 hari</v>
      </c>
      <c r="O412" s="49">
        <f t="shared" ca="1" si="20"/>
        <v>1068</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11 bulan, 2 hari</v>
      </c>
      <c r="O413" s="49">
        <f t="shared" ca="1" si="20"/>
        <v>1067</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11 bulan, 3 hari</v>
      </c>
      <c r="O414" s="49">
        <f t="shared" ca="1" si="20"/>
        <v>1068</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11 bulan, 3 hari</v>
      </c>
      <c r="O415" s="49">
        <f t="shared" ca="1" si="20"/>
        <v>1068</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11 bulan, 1 hari</v>
      </c>
      <c r="O416" s="49">
        <f t="shared" ca="1" si="20"/>
        <v>1066</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10 bulan, 29 hari</v>
      </c>
      <c r="O417" s="49">
        <f t="shared" ca="1" si="20"/>
        <v>1064</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10 bulan, 29 hari</v>
      </c>
      <c r="O418" s="49">
        <f t="shared" ca="1" si="20"/>
        <v>1064</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10 bulan, 29 hari</v>
      </c>
      <c r="O419" s="49">
        <f t="shared" ca="1" si="20"/>
        <v>1064</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10 bulan, 26 hari</v>
      </c>
      <c r="O420" s="49">
        <f t="shared" ca="1" si="20"/>
        <v>1061</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10 bulan, 25 hari</v>
      </c>
      <c r="O421" s="49">
        <f t="shared" ca="1" si="20"/>
        <v>1060</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10 bulan, 25 hari</v>
      </c>
      <c r="O422" s="49">
        <f t="shared" ca="1" si="20"/>
        <v>1060</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10 bulan, 25 hari</v>
      </c>
      <c r="O423" s="49">
        <f t="shared" ca="1" si="20"/>
        <v>1060</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10 bulan, 24 hari</v>
      </c>
      <c r="O424" s="49">
        <f t="shared" ca="1" si="20"/>
        <v>1059</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10 bulan, 24 hari</v>
      </c>
      <c r="O425" s="49">
        <f t="shared" ca="1" si="20"/>
        <v>1059</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10 bulan, 23 hari</v>
      </c>
      <c r="O426" s="49">
        <f t="shared" ca="1" si="20"/>
        <v>1058</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10 bulan, 23 hari</v>
      </c>
      <c r="O427" s="49">
        <f t="shared" ca="1" si="20"/>
        <v>1058</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10 bulan, 22 hari</v>
      </c>
      <c r="O428" s="49">
        <f t="shared" ca="1" si="20"/>
        <v>1057</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10 bulan, 22 hari</v>
      </c>
      <c r="O429" s="49">
        <f t="shared" ca="1" si="20"/>
        <v>1057</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10 bulan, 22 hari</v>
      </c>
      <c r="O430" s="49">
        <f t="shared" ca="1" si="20"/>
        <v>1057</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10 bulan, 22 hari</v>
      </c>
      <c r="O431" s="49">
        <f t="shared" ca="1" si="20"/>
        <v>1057</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10 bulan, 18 hari</v>
      </c>
      <c r="O432" s="49">
        <f t="shared" ca="1" si="20"/>
        <v>1053</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10 bulan, 18 hari</v>
      </c>
      <c r="O433" s="49">
        <f t="shared" ca="1" si="20"/>
        <v>1053</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10 bulan, 18 hari</v>
      </c>
      <c r="O434" s="49">
        <f t="shared" ca="1" si="20"/>
        <v>1053</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10 bulan, 17 hari</v>
      </c>
      <c r="O435" s="49">
        <f t="shared" ca="1" si="20"/>
        <v>1052</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10 bulan, 17 hari</v>
      </c>
      <c r="O436" s="49">
        <f t="shared" ca="1" si="20"/>
        <v>1052</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10 bulan, 16 hari</v>
      </c>
      <c r="O437" s="49">
        <f t="shared" ca="1" si="20"/>
        <v>1051</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10 bulan, 16 hari</v>
      </c>
      <c r="O438" s="49">
        <f t="shared" ca="1" si="20"/>
        <v>1051</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10 bulan, 15 hari</v>
      </c>
      <c r="O439" s="49">
        <f t="shared" ca="1" si="20"/>
        <v>1050</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10 bulan, 15 hari</v>
      </c>
      <c r="O440" s="49">
        <f t="shared" ca="1" si="20"/>
        <v>1050</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10 bulan, 12 hari</v>
      </c>
      <c r="O441" s="49">
        <f t="shared" ca="1" si="20"/>
        <v>1047</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10 bulan, 15 hari</v>
      </c>
      <c r="O442" s="49">
        <f t="shared" ca="1" si="20"/>
        <v>1050</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10 bulan, 11 hari</v>
      </c>
      <c r="O443" s="49">
        <f t="shared" ca="1" si="20"/>
        <v>1046</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10 bulan, 9 hari</v>
      </c>
      <c r="O444" s="49">
        <f t="shared" ca="1" si="20"/>
        <v>1044</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10 bulan, 11 hari</v>
      </c>
      <c r="O445" s="49">
        <f t="shared" ca="1" si="20"/>
        <v>1046</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10 bulan, 11 hari</v>
      </c>
      <c r="O446" s="49">
        <f t="shared" ca="1" si="20"/>
        <v>1046</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10 bulan, 11 hari</v>
      </c>
      <c r="O447" s="49">
        <f t="shared" ca="1" si="20"/>
        <v>1046</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10 bulan, 9 hari</v>
      </c>
      <c r="O448" s="49">
        <f t="shared" ca="1" si="20"/>
        <v>1044</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10 bulan, 9 hari</v>
      </c>
      <c r="O449" s="49">
        <f t="shared" ca="1" si="20"/>
        <v>1044</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10 bulan, 9 hari</v>
      </c>
      <c r="O450" s="49">
        <f t="shared" ca="1" si="20"/>
        <v>1044</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10 bulan, 8 hari</v>
      </c>
      <c r="O451" s="49">
        <f t="shared" ref="O451:O513" ca="1" si="23">TODAY()-C451</f>
        <v>1043</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10 bulan, 8 hari</v>
      </c>
      <c r="O452" s="49">
        <f t="shared" ca="1" si="23"/>
        <v>1043</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10 bulan, 5 hari</v>
      </c>
      <c r="O453" s="49">
        <f t="shared" ca="1" si="23"/>
        <v>1040</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10 bulan, 5 hari</v>
      </c>
      <c r="O454" s="49">
        <f t="shared" ca="1" si="23"/>
        <v>1040</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10 bulan, 5 hari</v>
      </c>
      <c r="O455" s="49">
        <f t="shared" ca="1" si="23"/>
        <v>1040</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10 bulan, 5 hari</v>
      </c>
      <c r="O456" s="49">
        <f t="shared" ca="1" si="23"/>
        <v>1040</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10 bulan, 5 hari</v>
      </c>
      <c r="O457" s="49">
        <f t="shared" ca="1" si="23"/>
        <v>1040</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10 bulan, 4 hari</v>
      </c>
      <c r="O458" s="49">
        <f t="shared" ca="1" si="23"/>
        <v>1039</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10 bulan, 4 hari</v>
      </c>
      <c r="O459" s="49">
        <f t="shared" ca="1" si="23"/>
        <v>1039</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10 bulan, 3 hari</v>
      </c>
      <c r="O460" s="49">
        <f t="shared" ca="1" si="23"/>
        <v>1038</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10 bulan, 3 hari</v>
      </c>
      <c r="O461" s="49">
        <f t="shared" ca="1" si="23"/>
        <v>1038</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10 bulan, 3 hari</v>
      </c>
      <c r="O462" s="49">
        <f t="shared" ca="1" si="23"/>
        <v>1038</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10 bulan, 5 hari</v>
      </c>
      <c r="O463" s="49">
        <f t="shared" ca="1" si="23"/>
        <v>1040</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10 bulan, 3 hari</v>
      </c>
      <c r="O464" s="49">
        <f t="shared" ca="1" si="23"/>
        <v>1038</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10 bulan, 3 hari</v>
      </c>
      <c r="O465" s="49">
        <f t="shared" ca="1" si="23"/>
        <v>1038</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10 bulan, 3 hari</v>
      </c>
      <c r="O466" s="49">
        <f t="shared" ca="1" si="23"/>
        <v>1038</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9 bulan, 28 hari</v>
      </c>
      <c r="O467" s="49">
        <f t="shared" ca="1" si="23"/>
        <v>1033</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10 bulan, 3 hari</v>
      </c>
      <c r="O468" s="49">
        <f t="shared" ca="1" si="23"/>
        <v>1038</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10 bulan, 3 hari</v>
      </c>
      <c r="O469" s="49">
        <f t="shared" ca="1" si="23"/>
        <v>1038</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10 bulan, 3 hari</v>
      </c>
      <c r="O470" s="49">
        <f t="shared" ca="1" si="23"/>
        <v>1038</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10 bulan, 4 hari</v>
      </c>
      <c r="O471" s="49">
        <f t="shared" ca="1" si="23"/>
        <v>1039</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10 bulan, 2 hari</v>
      </c>
      <c r="O472" s="49">
        <f t="shared" ca="1" si="23"/>
        <v>1037</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10 bulan, 2 hari</v>
      </c>
      <c r="O473" s="49">
        <f t="shared" ca="1" si="23"/>
        <v>1037</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10 bulan, 2 hari</v>
      </c>
      <c r="O474" s="49">
        <f t="shared" ca="1" si="23"/>
        <v>1037</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10 bulan, 2 hari</v>
      </c>
      <c r="O475" s="49">
        <f t="shared" ca="1" si="23"/>
        <v>1037</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10 bulan, 2 hari</v>
      </c>
      <c r="O476" s="49">
        <f t="shared" ca="1" si="23"/>
        <v>1037</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10 bulan, 1 hari</v>
      </c>
      <c r="O477" s="49">
        <f t="shared" ca="1" si="23"/>
        <v>1036</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10 bulan, 1 hari</v>
      </c>
      <c r="O478" s="49">
        <f t="shared" ca="1" si="23"/>
        <v>1036</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9 bulan, 28 hari</v>
      </c>
      <c r="O479" s="49">
        <f t="shared" ca="1" si="23"/>
        <v>1033</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9 bulan, 28 hari</v>
      </c>
      <c r="O480" s="49">
        <f t="shared" ca="1" si="23"/>
        <v>1033</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9 bulan, 28 hari</v>
      </c>
      <c r="O481" s="49">
        <f t="shared" ca="1" si="23"/>
        <v>1033</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9 bulan, 27 hari</v>
      </c>
      <c r="O482" s="49">
        <f t="shared" ca="1" si="23"/>
        <v>1032</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9 bulan, 26 hari</v>
      </c>
      <c r="O483" s="49">
        <f t="shared" ca="1" si="23"/>
        <v>1031</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9 bulan, 26 hari</v>
      </c>
      <c r="O484" s="49">
        <f t="shared" ca="1" si="23"/>
        <v>1031</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9 bulan, 26 hari</v>
      </c>
      <c r="O485" s="49">
        <f t="shared" ca="1" si="23"/>
        <v>1031</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9 bulan, 26 hari</v>
      </c>
      <c r="O486" s="49">
        <f t="shared" ca="1" si="23"/>
        <v>1031</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9 bulan, 26 hari</v>
      </c>
      <c r="O487" s="49">
        <f t="shared" ca="1" si="23"/>
        <v>1031</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9 bulan, 28 hari</v>
      </c>
      <c r="O488" s="49">
        <f t="shared" ca="1" si="23"/>
        <v>1033</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9 bulan, 26 hari</v>
      </c>
      <c r="O489" s="49">
        <f t="shared" ca="1" si="23"/>
        <v>1031</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9 bulan, 26 hari</v>
      </c>
      <c r="O490" s="49">
        <f t="shared" ca="1" si="23"/>
        <v>1031</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9 bulan, 25 hari</v>
      </c>
      <c r="O491" s="49">
        <f t="shared" ca="1" si="23"/>
        <v>1030</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9 bulan, 25 hari</v>
      </c>
      <c r="O492" s="49">
        <f t="shared" ca="1" si="23"/>
        <v>1030</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9 bulan, 27 hari</v>
      </c>
      <c r="O493" s="49">
        <f t="shared" ca="1" si="23"/>
        <v>1032</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9 bulan, 24 hari</v>
      </c>
      <c r="O494" s="49">
        <f t="shared" ca="1" si="23"/>
        <v>1029</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9 bulan, 24 hari</v>
      </c>
      <c r="O495" s="49">
        <f t="shared" ca="1" si="23"/>
        <v>1029</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9 bulan, 24 hari</v>
      </c>
      <c r="O496" s="49">
        <f t="shared" ca="1" si="23"/>
        <v>1029</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9 bulan, 24 hari</v>
      </c>
      <c r="O497" s="49">
        <f t="shared" ca="1" si="23"/>
        <v>1029</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9 bulan, 25 hari</v>
      </c>
      <c r="O498" s="49">
        <f t="shared" ca="1" si="23"/>
        <v>1030</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9 bulan, 21 hari</v>
      </c>
      <c r="O499" s="49">
        <f t="shared" ca="1" si="23"/>
        <v>1026</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9 bulan, 21 hari</v>
      </c>
      <c r="O500" s="49">
        <f t="shared" ca="1" si="23"/>
        <v>1026</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9 bulan, 21 hari</v>
      </c>
      <c r="O501" s="49">
        <f t="shared" ca="1" si="23"/>
        <v>1026</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9 bulan, 21 hari</v>
      </c>
      <c r="O502" s="49">
        <f t="shared" ca="1" si="23"/>
        <v>1026</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9 bulan, 21 hari</v>
      </c>
      <c r="O503" s="49">
        <f t="shared" ca="1" si="23"/>
        <v>1026</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9 bulan, 20 hari</v>
      </c>
      <c r="O504" s="49">
        <f t="shared" ca="1" si="23"/>
        <v>1025</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9 bulan, 20 hari</v>
      </c>
      <c r="O505" s="49">
        <f t="shared" ca="1" si="23"/>
        <v>1025</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9 bulan, 18 hari</v>
      </c>
      <c r="O506" s="49">
        <f t="shared" ca="1" si="23"/>
        <v>1023</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9 bulan, 19 hari</v>
      </c>
      <c r="O507" s="49">
        <f t="shared" ca="1" si="23"/>
        <v>1024</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9 bulan, 19 hari</v>
      </c>
      <c r="O508" s="49">
        <f t="shared" ca="1" si="23"/>
        <v>1024</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9 bulan, 19 hari</v>
      </c>
      <c r="O509" s="49">
        <f t="shared" ca="1" si="23"/>
        <v>1024</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9 bulan, 18 hari</v>
      </c>
      <c r="O510" s="49">
        <f t="shared" ca="1" si="23"/>
        <v>1023</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9 bulan, 18 hari</v>
      </c>
      <c r="O511" s="49">
        <f t="shared" ca="1" si="23"/>
        <v>1023</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9 bulan, 17 hari</v>
      </c>
      <c r="O512" s="49">
        <f t="shared" ca="1" si="23"/>
        <v>1022</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9 bulan, 17 hari</v>
      </c>
      <c r="O513" s="49">
        <f t="shared" ca="1" si="23"/>
        <v>1022</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9 bulan, 17 hari</v>
      </c>
      <c r="O514" s="49">
        <f t="shared" ref="O514:O531" ca="1" si="26">TODAY()-C514</f>
        <v>1022</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9 bulan, 12 hari</v>
      </c>
      <c r="O515" s="49">
        <f t="shared" ca="1" si="26"/>
        <v>1017</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9 bulan, 11 hari</v>
      </c>
      <c r="O516" s="49">
        <f t="shared" ca="1" si="26"/>
        <v>1016</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9 bulan, 12 hari</v>
      </c>
      <c r="O517" s="49">
        <f t="shared" ca="1" si="26"/>
        <v>1017</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9 bulan, 12 hari</v>
      </c>
      <c r="O518" s="49">
        <f t="shared" ca="1" si="26"/>
        <v>1017</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9 bulan, 12 hari</v>
      </c>
      <c r="O519" s="49">
        <f t="shared" ca="1" si="26"/>
        <v>1017</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9 bulan, 11 hari</v>
      </c>
      <c r="O520" s="49">
        <f t="shared" ca="1" si="26"/>
        <v>1016</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9 bulan, 11 hari</v>
      </c>
      <c r="O521" s="49">
        <f t="shared" ca="1" si="26"/>
        <v>1016</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9 bulan, 11 hari</v>
      </c>
      <c r="O522" s="49">
        <f t="shared" ca="1" si="26"/>
        <v>1016</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9 bulan, 10 hari</v>
      </c>
      <c r="O523" s="49">
        <f t="shared" ca="1" si="26"/>
        <v>1015</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9 bulan, 11 hari</v>
      </c>
      <c r="O524" s="49">
        <f t="shared" ca="1" si="26"/>
        <v>1016</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9 bulan, 10 hari</v>
      </c>
      <c r="O525" s="49">
        <f t="shared" ca="1" si="26"/>
        <v>1015</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9 bulan, 10 hari</v>
      </c>
      <c r="O526" s="49">
        <f t="shared" ca="1" si="26"/>
        <v>1015</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9 bulan, 10 hari</v>
      </c>
      <c r="O527" s="49">
        <f t="shared" ca="1" si="26"/>
        <v>1015</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9 bulan, 10 hari</v>
      </c>
      <c r="O528" s="49">
        <f t="shared" ca="1" si="26"/>
        <v>1015</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9 bulan, 10 hari</v>
      </c>
      <c r="O529" s="49">
        <f t="shared" ca="1" si="26"/>
        <v>1015</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9 bulan, 18 hari</v>
      </c>
      <c r="O530" s="49">
        <f t="shared" ca="1" si="26"/>
        <v>1023</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7 bulan, 1 hari</v>
      </c>
      <c r="O531" s="49">
        <f t="shared" ca="1" si="26"/>
        <v>1311</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 Trirastati</cp:lastModifiedBy>
  <cp:lastPrinted>2026-06-24T18:23:46Z</cp:lastPrinted>
  <dcterms:created xsi:type="dcterms:W3CDTF">2023-08-01T07:41:38Z</dcterms:created>
  <dcterms:modified xsi:type="dcterms:W3CDTF">2026-10-09T02:45:48Z</dcterms:modified>
</cp:coreProperties>
</file>