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E:\DA\PROJECTS\EXCEL\Begineer Excel Course by Chandoo - YT\"/>
    </mc:Choice>
  </mc:AlternateContent>
  <xr:revisionPtr revIDLastSave="0" documentId="8_{D6E19A7D-5C86-4FBC-AAF8-9E780A4D8EC6}" xr6:coauthVersionLast="47" xr6:coauthVersionMax="47" xr10:uidLastSave="{00000000-0000-0000-0000-000000000000}"/>
  <bookViews>
    <workbookView xWindow="-108" yWindow="-108" windowWidth="23256" windowHeight="12576" firstSheet="6" activeTab="11" xr2:uid="{26D4546B-D2A1-4444-8EAF-A6228F96F0C1}"/>
  </bookViews>
  <sheets>
    <sheet name="Data" sheetId="1" r:id="rId1"/>
    <sheet name="1. Quick Stats" sheetId="2" r:id="rId2"/>
    <sheet name="2. EDA" sheetId="3" r:id="rId3"/>
    <sheet name="3. Sales" sheetId="4" r:id="rId4"/>
    <sheet name="4. Sales (pivot)" sheetId="5" r:id="rId5"/>
    <sheet name="5. Top products" sheetId="6" r:id="rId6"/>
    <sheet name="6. Anomalies" sheetId="7" r:id="rId7"/>
    <sheet name="7. Best Sales Person" sheetId="8" r:id="rId8"/>
    <sheet name="7. Best Sales Person (formula)" sheetId="12" state="hidden" r:id="rId9"/>
    <sheet name="8. Profits by product" sheetId="9" r:id="rId10"/>
    <sheet name="9. Dynamic Sales" sheetId="10" r:id="rId11"/>
    <sheet name="10. Products to discontinue" sheetId="11" r:id="rId12"/>
  </sheets>
  <definedNames>
    <definedName name="_xlnm._FilterDatabase" localSheetId="3" hidden="1">'3. Sales'!$C$5:$F$11</definedName>
    <definedName name="_xlnm._FilterDatabase" localSheetId="0" hidden="1">Data!$C$11:$G$11</definedName>
    <definedName name="_xlchart.v1.0" hidden="1">'6. Anomalies'!$U$5:$U$304</definedName>
    <definedName name="_xlchart.v1.1" hidden="1">'6. Anomalies'!$W$5:$W$304</definedName>
    <definedName name="_xlcn.WorksheetConnection_BeginnerExcelCoursesolution.xlsxdata1" hidden="1">data[]</definedName>
    <definedName name="Slicer_Geography">#N/A</definedName>
    <definedName name="Slicer_Geography1">#N/A</definedName>
    <definedName name="Slicer_Sales_Person">#N/A</definedName>
  </definedNames>
  <calcPr calcId="191029"/>
  <pivotCaches>
    <pivotCache cacheId="0" r:id="rId13"/>
    <pivotCache cacheId="1" r:id="rId14"/>
    <pivotCache cacheId="2" r:id="rId15"/>
    <pivotCache cacheId="3" r:id="rId16"/>
  </pivotCaches>
  <extLst>
    <ext xmlns:x14="http://schemas.microsoft.com/office/spreadsheetml/2009/9/main" uri="{876F7934-8845-4945-9796-88D515C7AA90}">
      <x14:pivotCaches>
        <pivotCache cacheId="4" r:id="rId17"/>
        <pivotCache cacheId="5"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Excel Course solution.xlsx!data"/>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10" i="10" l="1"/>
  <c r="D15" i="2"/>
  <c r="H10" i="10"/>
  <c r="H11" i="10"/>
  <c r="H12" i="10"/>
  <c r="H13" i="10"/>
  <c r="H14" i="10"/>
  <c r="H15" i="10"/>
  <c r="H16" i="10"/>
  <c r="H17" i="10"/>
  <c r="H18" i="10"/>
  <c r="G10" i="10"/>
  <c r="I10" i="10" s="1"/>
  <c r="G11" i="10"/>
  <c r="I11" i="10" s="1"/>
  <c r="G12" i="10"/>
  <c r="I12" i="10" s="1"/>
  <c r="G13" i="10"/>
  <c r="I13" i="10" s="1"/>
  <c r="G14" i="10"/>
  <c r="I14" i="10" s="1"/>
  <c r="G15" i="10"/>
  <c r="I15" i="10" s="1"/>
  <c r="G16" i="10"/>
  <c r="I16" i="10" s="1"/>
  <c r="G17" i="10"/>
  <c r="I17" i="10" s="1"/>
  <c r="G18" i="10"/>
  <c r="I18" i="10" s="1"/>
  <c r="H9" i="10"/>
  <c r="G9" i="10"/>
  <c r="I9" i="10" s="1"/>
  <c r="C16" i="10"/>
  <c r="C14" i="10"/>
  <c r="C13" i="10"/>
  <c r="D16" i="10"/>
  <c r="D13" i="10"/>
  <c r="C15" i="10" l="1"/>
  <c r="D14" i="10"/>
  <c r="D15" i="10" s="1"/>
  <c r="H13" i="1"/>
  <c r="H14" i="1"/>
  <c r="H15" i="1"/>
  <c r="H16" i="1"/>
  <c r="H17" i="1"/>
  <c r="H18" i="1"/>
  <c r="H19" i="1"/>
  <c r="H20" i="1"/>
  <c r="I20" i="1" s="1"/>
  <c r="H21" i="1"/>
  <c r="H22" i="1"/>
  <c r="H23" i="1"/>
  <c r="H24" i="1"/>
  <c r="H25" i="1"/>
  <c r="H26" i="1"/>
  <c r="H27" i="1"/>
  <c r="H28" i="1"/>
  <c r="I28" i="1" s="1"/>
  <c r="H29" i="1"/>
  <c r="H30" i="1"/>
  <c r="H31" i="1"/>
  <c r="H32" i="1"/>
  <c r="H33" i="1"/>
  <c r="H34" i="1"/>
  <c r="H35" i="1"/>
  <c r="H36" i="1"/>
  <c r="I36" i="1" s="1"/>
  <c r="H37" i="1"/>
  <c r="H38" i="1"/>
  <c r="H39" i="1"/>
  <c r="H40" i="1"/>
  <c r="H41" i="1"/>
  <c r="H42" i="1"/>
  <c r="H43" i="1"/>
  <c r="H44" i="1"/>
  <c r="I44" i="1" s="1"/>
  <c r="H45" i="1"/>
  <c r="H46" i="1"/>
  <c r="H47" i="1"/>
  <c r="H48" i="1"/>
  <c r="H49" i="1"/>
  <c r="H50" i="1"/>
  <c r="H51" i="1"/>
  <c r="H52" i="1"/>
  <c r="I52" i="1" s="1"/>
  <c r="H53" i="1"/>
  <c r="H54" i="1"/>
  <c r="H55" i="1"/>
  <c r="H56" i="1"/>
  <c r="H57" i="1"/>
  <c r="H58" i="1"/>
  <c r="H59" i="1"/>
  <c r="H60" i="1"/>
  <c r="I60" i="1" s="1"/>
  <c r="H61" i="1"/>
  <c r="H62" i="1"/>
  <c r="H63" i="1"/>
  <c r="H64" i="1"/>
  <c r="H65" i="1"/>
  <c r="H66" i="1"/>
  <c r="H67" i="1"/>
  <c r="H68" i="1"/>
  <c r="I68" i="1" s="1"/>
  <c r="H69" i="1"/>
  <c r="H70" i="1"/>
  <c r="H71" i="1"/>
  <c r="H72" i="1"/>
  <c r="H73" i="1"/>
  <c r="H74" i="1"/>
  <c r="H75" i="1"/>
  <c r="H76" i="1"/>
  <c r="I76" i="1" s="1"/>
  <c r="H77" i="1"/>
  <c r="H78" i="1"/>
  <c r="H79" i="1"/>
  <c r="H80" i="1"/>
  <c r="H81" i="1"/>
  <c r="H82" i="1"/>
  <c r="H83" i="1"/>
  <c r="H84" i="1"/>
  <c r="I84" i="1" s="1"/>
  <c r="H85" i="1"/>
  <c r="H86" i="1"/>
  <c r="H87" i="1"/>
  <c r="H88" i="1"/>
  <c r="H89" i="1"/>
  <c r="H90" i="1"/>
  <c r="H91" i="1"/>
  <c r="H92" i="1"/>
  <c r="I92" i="1" s="1"/>
  <c r="H93" i="1"/>
  <c r="H94" i="1"/>
  <c r="H95" i="1"/>
  <c r="H96" i="1"/>
  <c r="H97" i="1"/>
  <c r="H98" i="1"/>
  <c r="H99" i="1"/>
  <c r="H100" i="1"/>
  <c r="I100" i="1" s="1"/>
  <c r="H101" i="1"/>
  <c r="H102" i="1"/>
  <c r="H103" i="1"/>
  <c r="H104" i="1"/>
  <c r="H105" i="1"/>
  <c r="H106" i="1"/>
  <c r="H107" i="1"/>
  <c r="H108" i="1"/>
  <c r="I108" i="1" s="1"/>
  <c r="H109" i="1"/>
  <c r="H110" i="1"/>
  <c r="H111" i="1"/>
  <c r="H112" i="1"/>
  <c r="H113" i="1"/>
  <c r="H114" i="1"/>
  <c r="H115" i="1"/>
  <c r="H116" i="1"/>
  <c r="I116" i="1" s="1"/>
  <c r="H117" i="1"/>
  <c r="H118" i="1"/>
  <c r="H119" i="1"/>
  <c r="H120" i="1"/>
  <c r="H121" i="1"/>
  <c r="H122" i="1"/>
  <c r="H123" i="1"/>
  <c r="H124" i="1"/>
  <c r="I124" i="1" s="1"/>
  <c r="H125" i="1"/>
  <c r="H126" i="1"/>
  <c r="H127" i="1"/>
  <c r="H128" i="1"/>
  <c r="H129" i="1"/>
  <c r="H130" i="1"/>
  <c r="H131" i="1"/>
  <c r="H132" i="1"/>
  <c r="I132" i="1" s="1"/>
  <c r="H133" i="1"/>
  <c r="H134" i="1"/>
  <c r="H135" i="1"/>
  <c r="H136" i="1"/>
  <c r="H137" i="1"/>
  <c r="H138" i="1"/>
  <c r="H139" i="1"/>
  <c r="H140" i="1"/>
  <c r="I140" i="1" s="1"/>
  <c r="H141" i="1"/>
  <c r="H142" i="1"/>
  <c r="H143" i="1"/>
  <c r="H144" i="1"/>
  <c r="H145" i="1"/>
  <c r="H146" i="1"/>
  <c r="H147" i="1"/>
  <c r="H148" i="1"/>
  <c r="I148" i="1" s="1"/>
  <c r="H149" i="1"/>
  <c r="H150" i="1"/>
  <c r="H151" i="1"/>
  <c r="H152" i="1"/>
  <c r="H153" i="1"/>
  <c r="H154" i="1"/>
  <c r="H155" i="1"/>
  <c r="H156" i="1"/>
  <c r="I156" i="1" s="1"/>
  <c r="H157" i="1"/>
  <c r="H158" i="1"/>
  <c r="H159" i="1"/>
  <c r="H160" i="1"/>
  <c r="H161" i="1"/>
  <c r="H162" i="1"/>
  <c r="H163" i="1"/>
  <c r="H164" i="1"/>
  <c r="I164" i="1" s="1"/>
  <c r="H165" i="1"/>
  <c r="H166" i="1"/>
  <c r="H167" i="1"/>
  <c r="H168" i="1"/>
  <c r="H169" i="1"/>
  <c r="H170" i="1"/>
  <c r="H171" i="1"/>
  <c r="H172" i="1"/>
  <c r="I172" i="1" s="1"/>
  <c r="H173" i="1"/>
  <c r="H174" i="1"/>
  <c r="H175" i="1"/>
  <c r="H176" i="1"/>
  <c r="H177" i="1"/>
  <c r="H178" i="1"/>
  <c r="H179" i="1"/>
  <c r="H180" i="1"/>
  <c r="I180" i="1" s="1"/>
  <c r="H181" i="1"/>
  <c r="H182" i="1"/>
  <c r="H183" i="1"/>
  <c r="H184" i="1"/>
  <c r="H185" i="1"/>
  <c r="H186" i="1"/>
  <c r="H187" i="1"/>
  <c r="H188" i="1"/>
  <c r="I188" i="1" s="1"/>
  <c r="H189" i="1"/>
  <c r="H190" i="1"/>
  <c r="H191" i="1"/>
  <c r="H192" i="1"/>
  <c r="H193" i="1"/>
  <c r="H194" i="1"/>
  <c r="H195" i="1"/>
  <c r="H196" i="1"/>
  <c r="I196" i="1" s="1"/>
  <c r="H197" i="1"/>
  <c r="H198" i="1"/>
  <c r="H199" i="1"/>
  <c r="H200" i="1"/>
  <c r="H201" i="1"/>
  <c r="H202" i="1"/>
  <c r="H203" i="1"/>
  <c r="H204" i="1"/>
  <c r="I204" i="1" s="1"/>
  <c r="H205" i="1"/>
  <c r="H206" i="1"/>
  <c r="H207" i="1"/>
  <c r="H208" i="1"/>
  <c r="H209" i="1"/>
  <c r="H210" i="1"/>
  <c r="H211" i="1"/>
  <c r="H212" i="1"/>
  <c r="I212" i="1" s="1"/>
  <c r="H213" i="1"/>
  <c r="H214" i="1"/>
  <c r="H215" i="1"/>
  <c r="H216" i="1"/>
  <c r="H217" i="1"/>
  <c r="H218" i="1"/>
  <c r="H219" i="1"/>
  <c r="H220" i="1"/>
  <c r="I220" i="1" s="1"/>
  <c r="H221" i="1"/>
  <c r="H222" i="1"/>
  <c r="H223" i="1"/>
  <c r="H224" i="1"/>
  <c r="H225" i="1"/>
  <c r="H226" i="1"/>
  <c r="H227" i="1"/>
  <c r="H228" i="1"/>
  <c r="I228" i="1" s="1"/>
  <c r="H229" i="1"/>
  <c r="H230" i="1"/>
  <c r="H231" i="1"/>
  <c r="H232" i="1"/>
  <c r="H233" i="1"/>
  <c r="H234" i="1"/>
  <c r="H235" i="1"/>
  <c r="H236" i="1"/>
  <c r="I236" i="1" s="1"/>
  <c r="H237" i="1"/>
  <c r="H238" i="1"/>
  <c r="H239" i="1"/>
  <c r="H240" i="1"/>
  <c r="H241" i="1"/>
  <c r="H242" i="1"/>
  <c r="H243" i="1"/>
  <c r="H244" i="1"/>
  <c r="I244" i="1" s="1"/>
  <c r="H245" i="1"/>
  <c r="H246" i="1"/>
  <c r="H247" i="1"/>
  <c r="H248" i="1"/>
  <c r="H249" i="1"/>
  <c r="H250" i="1"/>
  <c r="H251" i="1"/>
  <c r="H252" i="1"/>
  <c r="I252" i="1" s="1"/>
  <c r="H253" i="1"/>
  <c r="H254" i="1"/>
  <c r="H255" i="1"/>
  <c r="H256" i="1"/>
  <c r="H257" i="1"/>
  <c r="H258" i="1"/>
  <c r="H259" i="1"/>
  <c r="H260" i="1"/>
  <c r="I260" i="1" s="1"/>
  <c r="H261" i="1"/>
  <c r="H262" i="1"/>
  <c r="H263" i="1"/>
  <c r="H264" i="1"/>
  <c r="H265" i="1"/>
  <c r="H266" i="1"/>
  <c r="H267" i="1"/>
  <c r="H268" i="1"/>
  <c r="I268" i="1" s="1"/>
  <c r="H269" i="1"/>
  <c r="H270" i="1"/>
  <c r="H271" i="1"/>
  <c r="H272" i="1"/>
  <c r="H273" i="1"/>
  <c r="H274" i="1"/>
  <c r="H275" i="1"/>
  <c r="H276" i="1"/>
  <c r="I276" i="1" s="1"/>
  <c r="H277" i="1"/>
  <c r="H278" i="1"/>
  <c r="H279" i="1"/>
  <c r="H280" i="1"/>
  <c r="H281" i="1"/>
  <c r="H282" i="1"/>
  <c r="H283" i="1"/>
  <c r="H284" i="1"/>
  <c r="I284" i="1" s="1"/>
  <c r="H285" i="1"/>
  <c r="H286" i="1"/>
  <c r="H287" i="1"/>
  <c r="H288" i="1"/>
  <c r="H289" i="1"/>
  <c r="H290" i="1"/>
  <c r="H291" i="1"/>
  <c r="H292" i="1"/>
  <c r="I292" i="1" s="1"/>
  <c r="H293" i="1"/>
  <c r="H294" i="1"/>
  <c r="H295" i="1"/>
  <c r="H296" i="1"/>
  <c r="H297" i="1"/>
  <c r="H298" i="1"/>
  <c r="H299" i="1"/>
  <c r="H300" i="1"/>
  <c r="I300" i="1" s="1"/>
  <c r="H301" i="1"/>
  <c r="H302" i="1"/>
  <c r="I302" i="1" s="1"/>
  <c r="H303" i="1"/>
  <c r="H304" i="1"/>
  <c r="H305" i="1"/>
  <c r="H306" i="1"/>
  <c r="H307" i="1"/>
  <c r="H308" i="1"/>
  <c r="I308" i="1" s="1"/>
  <c r="H309" i="1"/>
  <c r="H310" i="1"/>
  <c r="I310" i="1" s="1"/>
  <c r="H311" i="1"/>
  <c r="I19" i="1"/>
  <c r="I35" i="1"/>
  <c r="I163" i="1"/>
  <c r="I219" i="1"/>
  <c r="I12" i="1"/>
  <c r="I13" i="1"/>
  <c r="I14" i="1"/>
  <c r="I15" i="1"/>
  <c r="I16" i="1"/>
  <c r="I17" i="1"/>
  <c r="I18" i="1"/>
  <c r="I21" i="1"/>
  <c r="I22" i="1"/>
  <c r="I23" i="1"/>
  <c r="I24" i="1"/>
  <c r="I25" i="1"/>
  <c r="I26" i="1"/>
  <c r="I27" i="1"/>
  <c r="I29" i="1"/>
  <c r="I30" i="1"/>
  <c r="I31" i="1"/>
  <c r="I32" i="1"/>
  <c r="I33" i="1"/>
  <c r="I34" i="1"/>
  <c r="I37" i="1"/>
  <c r="I38" i="1"/>
  <c r="I39" i="1"/>
  <c r="I40" i="1"/>
  <c r="I41" i="1"/>
  <c r="I42" i="1"/>
  <c r="I43" i="1"/>
  <c r="I45" i="1"/>
  <c r="I46" i="1"/>
  <c r="I47" i="1"/>
  <c r="I48" i="1"/>
  <c r="I49" i="1"/>
  <c r="I50" i="1"/>
  <c r="I51" i="1"/>
  <c r="I53" i="1"/>
  <c r="I54" i="1"/>
  <c r="I55" i="1"/>
  <c r="I56" i="1"/>
  <c r="I57" i="1"/>
  <c r="I58" i="1"/>
  <c r="I59" i="1"/>
  <c r="I61" i="1"/>
  <c r="I62" i="1"/>
  <c r="I63" i="1"/>
  <c r="I64" i="1"/>
  <c r="I65" i="1"/>
  <c r="I66" i="1"/>
  <c r="I67" i="1"/>
  <c r="I69" i="1"/>
  <c r="I70" i="1"/>
  <c r="I71" i="1"/>
  <c r="I72" i="1"/>
  <c r="I73" i="1"/>
  <c r="I74" i="1"/>
  <c r="I75" i="1"/>
  <c r="I77" i="1"/>
  <c r="I78" i="1"/>
  <c r="I79" i="1"/>
  <c r="I80" i="1"/>
  <c r="I81" i="1"/>
  <c r="I82" i="1"/>
  <c r="I83" i="1"/>
  <c r="I85" i="1"/>
  <c r="I86" i="1"/>
  <c r="I87" i="1"/>
  <c r="I88" i="1"/>
  <c r="I89" i="1"/>
  <c r="I90" i="1"/>
  <c r="I91" i="1"/>
  <c r="I93" i="1"/>
  <c r="I94" i="1"/>
  <c r="I95" i="1"/>
  <c r="I96" i="1"/>
  <c r="I97" i="1"/>
  <c r="I98" i="1"/>
  <c r="I99" i="1"/>
  <c r="I101" i="1"/>
  <c r="I102" i="1"/>
  <c r="I103" i="1"/>
  <c r="I104" i="1"/>
  <c r="I105" i="1"/>
  <c r="I106" i="1"/>
  <c r="I107" i="1"/>
  <c r="I109" i="1"/>
  <c r="I110" i="1"/>
  <c r="I111" i="1"/>
  <c r="I112" i="1"/>
  <c r="I113" i="1"/>
  <c r="I114" i="1"/>
  <c r="I115" i="1"/>
  <c r="I117" i="1"/>
  <c r="I118" i="1"/>
  <c r="I119" i="1"/>
  <c r="I120" i="1"/>
  <c r="I121" i="1"/>
  <c r="I122" i="1"/>
  <c r="I123" i="1"/>
  <c r="I125" i="1"/>
  <c r="I126" i="1"/>
  <c r="I127" i="1"/>
  <c r="I128" i="1"/>
  <c r="I129" i="1"/>
  <c r="I130" i="1"/>
  <c r="I131" i="1"/>
  <c r="I133" i="1"/>
  <c r="I134" i="1"/>
  <c r="I135" i="1"/>
  <c r="I136" i="1"/>
  <c r="I137" i="1"/>
  <c r="I138" i="1"/>
  <c r="I139" i="1"/>
  <c r="I141" i="1"/>
  <c r="I142" i="1"/>
  <c r="I143" i="1"/>
  <c r="I144" i="1"/>
  <c r="I145" i="1"/>
  <c r="I146" i="1"/>
  <c r="I147" i="1"/>
  <c r="I149" i="1"/>
  <c r="I150" i="1"/>
  <c r="I151" i="1"/>
  <c r="I152" i="1"/>
  <c r="I153" i="1"/>
  <c r="I154" i="1"/>
  <c r="I155" i="1"/>
  <c r="I157" i="1"/>
  <c r="I158" i="1"/>
  <c r="I159" i="1"/>
  <c r="I160" i="1"/>
  <c r="I161" i="1"/>
  <c r="I162" i="1"/>
  <c r="I165" i="1"/>
  <c r="I166" i="1"/>
  <c r="I167" i="1"/>
  <c r="I168" i="1"/>
  <c r="I169" i="1"/>
  <c r="I170" i="1"/>
  <c r="I171" i="1"/>
  <c r="I173" i="1"/>
  <c r="I174" i="1"/>
  <c r="I175" i="1"/>
  <c r="I176" i="1"/>
  <c r="I177" i="1"/>
  <c r="I178" i="1"/>
  <c r="I179" i="1"/>
  <c r="I181" i="1"/>
  <c r="I182" i="1"/>
  <c r="I183" i="1"/>
  <c r="I184" i="1"/>
  <c r="I185" i="1"/>
  <c r="I186" i="1"/>
  <c r="I187" i="1"/>
  <c r="I189" i="1"/>
  <c r="I190" i="1"/>
  <c r="I191" i="1"/>
  <c r="I192" i="1"/>
  <c r="I193" i="1"/>
  <c r="I194" i="1"/>
  <c r="I195" i="1"/>
  <c r="I197" i="1"/>
  <c r="I198" i="1"/>
  <c r="I199" i="1"/>
  <c r="I200" i="1"/>
  <c r="I201" i="1"/>
  <c r="I202" i="1"/>
  <c r="I203" i="1"/>
  <c r="I205" i="1"/>
  <c r="I206" i="1"/>
  <c r="I207" i="1"/>
  <c r="I208" i="1"/>
  <c r="I209" i="1"/>
  <c r="I210" i="1"/>
  <c r="I211" i="1"/>
  <c r="I213" i="1"/>
  <c r="I214" i="1"/>
  <c r="I215" i="1"/>
  <c r="I216" i="1"/>
  <c r="I217" i="1"/>
  <c r="I218" i="1"/>
  <c r="I221" i="1"/>
  <c r="I222" i="1"/>
  <c r="I223" i="1"/>
  <c r="I224" i="1"/>
  <c r="I225" i="1"/>
  <c r="I226" i="1"/>
  <c r="I227" i="1"/>
  <c r="I229" i="1"/>
  <c r="I230" i="1"/>
  <c r="I231" i="1"/>
  <c r="I232" i="1"/>
  <c r="I233" i="1"/>
  <c r="I234" i="1"/>
  <c r="I235" i="1"/>
  <c r="I237" i="1"/>
  <c r="I238" i="1"/>
  <c r="I239" i="1"/>
  <c r="I240" i="1"/>
  <c r="I241" i="1"/>
  <c r="I242" i="1"/>
  <c r="I243" i="1"/>
  <c r="I245" i="1"/>
  <c r="I246" i="1"/>
  <c r="I247" i="1"/>
  <c r="I248" i="1"/>
  <c r="I249" i="1"/>
  <c r="I250" i="1"/>
  <c r="I251" i="1"/>
  <c r="I253" i="1"/>
  <c r="I254" i="1"/>
  <c r="I255" i="1"/>
  <c r="I256" i="1"/>
  <c r="I257" i="1"/>
  <c r="I258" i="1"/>
  <c r="I259" i="1"/>
  <c r="I261" i="1"/>
  <c r="I262" i="1"/>
  <c r="I263" i="1"/>
  <c r="I264" i="1"/>
  <c r="I265" i="1"/>
  <c r="I266" i="1"/>
  <c r="I267" i="1"/>
  <c r="I269" i="1"/>
  <c r="I270" i="1"/>
  <c r="I271" i="1"/>
  <c r="I272" i="1"/>
  <c r="I273" i="1"/>
  <c r="I274" i="1"/>
  <c r="I275" i="1"/>
  <c r="I277" i="1"/>
  <c r="I278" i="1"/>
  <c r="I279" i="1"/>
  <c r="I280" i="1"/>
  <c r="I281" i="1"/>
  <c r="I282" i="1"/>
  <c r="I283" i="1"/>
  <c r="I285" i="1"/>
  <c r="I286" i="1"/>
  <c r="I287" i="1"/>
  <c r="I288" i="1"/>
  <c r="I289" i="1"/>
  <c r="I290" i="1"/>
  <c r="I291" i="1"/>
  <c r="I293" i="1"/>
  <c r="I294" i="1"/>
  <c r="I295" i="1"/>
  <c r="I296" i="1"/>
  <c r="I297" i="1"/>
  <c r="I298" i="1"/>
  <c r="I299" i="1"/>
  <c r="I301" i="1"/>
  <c r="I303" i="1"/>
  <c r="I304" i="1"/>
  <c r="I305" i="1"/>
  <c r="I306" i="1"/>
  <c r="I307" i="1"/>
  <c r="I309" i="1"/>
  <c r="I311" i="1"/>
  <c r="H12" i="1"/>
  <c r="F9" i="4" l="1"/>
  <c r="F7" i="4"/>
  <c r="F10" i="4"/>
  <c r="F11" i="4"/>
  <c r="F6" i="4"/>
  <c r="F8" i="4"/>
  <c r="D9" i="4"/>
  <c r="E9" i="4" s="1"/>
  <c r="D7" i="4"/>
  <c r="E7" i="4" s="1"/>
  <c r="D10" i="4"/>
  <c r="E10" i="4" s="1"/>
  <c r="D11" i="4"/>
  <c r="E11" i="4" s="1"/>
  <c r="D6" i="4"/>
  <c r="E6" i="4" s="1"/>
  <c r="D8" i="4"/>
  <c r="E8" i="4" s="1"/>
  <c r="E13" i="2"/>
  <c r="E12" i="2"/>
  <c r="D13" i="2"/>
  <c r="D12" i="2"/>
  <c r="E9" i="2"/>
  <c r="E8" i="2"/>
  <c r="D9" i="2"/>
  <c r="D8" i="2"/>
  <c r="E7" i="2"/>
  <c r="D7" i="2"/>
  <c r="E6" i="2"/>
  <c r="D6" i="2"/>
  <c r="E10" i="2" l="1"/>
  <c r="D1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642E972-47BB-499A-BE15-62BEFB16E29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AE266BF-00FE-44B0-AD8B-D6D5BBA27876}" name="WorksheetConnection_Beginner Excel Course solution.xlsx!data" type="102" refreshedVersion="8" minRefreshableVersion="5">
    <extLst>
      <ext xmlns:x15="http://schemas.microsoft.com/office/spreadsheetml/2010/11/main" uri="{DE250136-89BD-433C-8126-D09CA5730AF9}">
        <x15:connection id="data" autoDelete="1">
          <x15:rangePr sourceName="_xlcn.WorksheetConnection_BeginnerExcelCoursesolution.xlsxdata1"/>
        </x15:connection>
      </ext>
    </extLst>
  </connection>
</connections>
</file>

<file path=xl/sharedStrings.xml><?xml version="1.0" encoding="utf-8"?>
<sst xmlns="http://schemas.openxmlformats.org/spreadsheetml/2006/main" count="4966" uniqueCount="93">
  <si>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</si>
  <si>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</si>
  <si>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</si>
  <si>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</si>
  <si>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</si>
  <si>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</si>
  <si>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</si>
  <si>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</si>
  <si>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</si>
  <si>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</si>
  <si>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</si>
  <si>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</si>
  <si>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</si>
  <si>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</si>
  <si>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</si>
  <si>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</si>
  <si>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</si>
  <si>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</si>
  <si>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</si>
  <si>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</si>
  <si>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</si>
  <si>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</si>
  <si>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</si>
  <si>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</si>
  <si>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</si>
  <si>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</si>
  <si>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</si>
  <si>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</si>
  <si>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</si>
  <si>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</si>
  <si>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</si>
  <si>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</si>
  <si>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</si>
  <si>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</si>
  <si>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</si>
  <si>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</si>
  <si>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</si>
  <si>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</si>
  <si>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</si>
  <si>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</si>
  <si>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</si>
  <si>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</si>
  <si>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</si>
  <si>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</si>
  <si>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</si>
  <si>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</si>
  <si>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</si>
  <si>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</si>
  <si>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</si>
  <si>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</si>
  <si>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</si>
  <si>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</si>
  <si>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</si>
  <si>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</si>
  <si>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</si>
  <si>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</si>
  <si>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</si>
  <si>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Median</t>
  </si>
  <si>
    <t>Min</t>
  </si>
  <si>
    <t>Max</t>
  </si>
  <si>
    <t>Range</t>
  </si>
  <si>
    <t>First Quarter</t>
  </si>
  <si>
    <t>Third Quarter</t>
  </si>
  <si>
    <t>Distinct count of Products</t>
  </si>
  <si>
    <t>Country</t>
  </si>
  <si>
    <t>Row Labels</t>
  </si>
  <si>
    <t>Grand Total</t>
  </si>
  <si>
    <t>Sum of Amount</t>
  </si>
  <si>
    <t>Sum of Units</t>
  </si>
  <si>
    <t xml:space="preserve"> </t>
  </si>
  <si>
    <t>Sales per unit</t>
  </si>
  <si>
    <t>Cost</t>
  </si>
  <si>
    <t>Total Profit</t>
  </si>
  <si>
    <t>Pick a country</t>
  </si>
  <si>
    <t>Countries</t>
  </si>
  <si>
    <t>Quick Summary</t>
  </si>
  <si>
    <t>Number of transactions</t>
  </si>
  <si>
    <t>Sales</t>
  </si>
  <si>
    <t>Profit</t>
  </si>
  <si>
    <t>Quantity</t>
  </si>
  <si>
    <t>Total</t>
  </si>
  <si>
    <t>By Sales Person</t>
  </si>
  <si>
    <t>Profit %</t>
  </si>
  <si>
    <t>Quick Stats</t>
  </si>
  <si>
    <t>Exploratory Data Analysis</t>
  </si>
  <si>
    <t>Sales by Country</t>
  </si>
  <si>
    <t>Top 5 Products</t>
  </si>
  <si>
    <t>Anomalies</t>
  </si>
  <si>
    <t>Best Sales Person</t>
  </si>
  <si>
    <t>Profits by Product</t>
  </si>
  <si>
    <t>þý</t>
  </si>
  <si>
    <t>Product Analysis by Country</t>
  </si>
  <si>
    <t>Dynamic Country-Level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</si>
</sst>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4" formatCode="_(&quot;$&quot;* #,##0.00_);_(&quot;$&quot;* \(#,##0.00\);_(&quot;$&quot;* &quot;-&quot;??_);_(@_)"/>
    <numFmt numFmtId="164" formatCode="&quot;$&quot;#,##0"/>
    <numFmt numFmtId="165" formatCode="\$#,##0.00;\(\$#,##0.00\);\$#,##0.00"/>
    <numFmt numFmtId="166" formatCode="0.0%;\-0.0%;0.0%"/>
    <numFmt numFmtId="167" formatCode="_(* #,##0_);_(* \(#,##0\);_(* &quot;-&quot;??_);_(@_)"/>
  </numFmts>
  <fonts count="14" x14ac:knownFonts="1">
    <font>
      <sz val="11"/>
      <color theme="1"/>
      <name val="Calibri"/>
      <family val="2"/>
      <scheme val="minor"/>
    </font>
    <font>
      <sz val="28"/>
      <color theme="1"/>
      <name val="Segoe UI Light"/>
      <family val="2"/>
    </font>
    <font>
      <b/>
      <sz val="11"/>
      <color theme="1"/>
      <name val="Calibri"/>
      <family val="2"/>
      <scheme val="minor"/>
    </font>
    <font>
      <b/>
      <sz val="11"/>
      <color theme="0"/>
      <name val="Calibri"/>
      <family val="2"/>
      <scheme val="minor"/>
    </font>
    <font>
      <sz val="11"/>
      <color theme="1"/>
      <name val="Calibri"/>
      <family val="2"/>
      <scheme val="minor"/>
    </font>
    <font>
      <sz val="11"/>
      <color theme="1"/>
      <name val="Arial"/>
      <family val="2"/>
    </font>
    <font>
      <b/>
      <sz val="28"/>
      <color theme="0"/>
      <name val="Arial"/>
      <family val="2"/>
    </font>
    <font>
      <b/>
      <sz val="11"/>
      <color theme="1"/>
      <name val="Arial"/>
      <family val="2"/>
    </font>
    <font>
      <sz val="11"/>
      <color theme="0"/>
      <name val="Arial"/>
      <family val="2"/>
    </font>
    <font>
      <sz val="11"/>
      <color theme="0" tint="-0.499984740745262"/>
      <name val="Arial"/>
      <family val="2"/>
    </font>
    <font>
      <b/>
      <sz val="36"/>
      <color theme="0"/>
      <name val="Arial"/>
      <family val="2"/>
    </font>
    <font>
      <b/>
      <sz val="14"/>
      <color theme="1"/>
      <name val="Wingdings"/>
      <charset val="2"/>
    </font>
    <font>
      <sz val="11"/>
      <color theme="1" tint="0.14999847407452621"/>
      <name val="Arial"/>
      <family val="2"/>
    </font>
    <font>
      <b/>
      <sz val="28"/>
      <color theme="0" tint="-4.9989318521683403E-2"/>
      <name val="Arial"/>
      <family val="2"/>
    </font>
  </fonts>
  <fills count="13">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FDF0E9"/>
        <bgColor indexed="64"/>
      </patternFill>
    </fill>
  </fills>
  <borders count="28">
    <border>
      <left/>
      <right/>
      <top/>
      <bottom/>
      <diagonal/>
    </border>
    <border>
      <left/>
      <right/>
      <top style="dotted">
        <color theme="0" tint="-0.24994659260841701"/>
      </top>
      <bottom style="dotted">
        <color theme="0" tint="-0.24994659260841701"/>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medium">
        <color theme="0" tint="-0.34998626667073579"/>
      </bottom>
      <diagonal/>
    </border>
    <border>
      <left/>
      <right/>
      <top style="medium">
        <color theme="0" tint="-0.34998626667073579"/>
      </top>
      <bottom style="medium">
        <color theme="0" tint="-0.34998626667073579"/>
      </bottom>
      <diagonal/>
    </border>
    <border>
      <left/>
      <right/>
      <top/>
      <bottom style="thin">
        <color theme="1" tint="0.24994659260841701"/>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top/>
      <bottom style="thin">
        <color theme="5" tint="0.39994506668294322"/>
      </bottom>
      <diagonal/>
    </border>
    <border>
      <left style="thin">
        <color theme="5" tint="0.39991454817346722"/>
      </left>
      <right/>
      <top/>
      <bottom style="thin">
        <color theme="5" tint="0.39994506668294322"/>
      </bottom>
      <diagonal/>
    </border>
    <border>
      <left style="thin">
        <color theme="5" tint="0.39991454817346722"/>
      </left>
      <right/>
      <top/>
      <bottom/>
      <diagonal/>
    </border>
    <border>
      <left/>
      <right/>
      <top/>
      <bottom style="thin">
        <color theme="5" tint="-0.2499465926084170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34998626667073579"/>
      </right>
      <top style="thin">
        <color theme="0" tint="-0.499984740745262"/>
      </top>
      <bottom style="thin">
        <color theme="0" tint="-0.499984740745262"/>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5" tint="0.39994506668294322"/>
      </left>
      <right/>
      <top/>
      <bottom style="thin">
        <color theme="0" tint="-0.14996795556505021"/>
      </bottom>
      <diagonal/>
    </border>
    <border>
      <left/>
      <right/>
      <top/>
      <bottom style="thin">
        <color theme="0" tint="-0.14996795556505021"/>
      </bottom>
      <diagonal/>
    </border>
    <border>
      <left style="thin">
        <color theme="5" tint="0.39994506668294322"/>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style="thin">
        <color theme="5" tint="0.39994506668294322"/>
      </left>
      <right/>
      <top style="thin">
        <color theme="0" tint="-0.14996795556505021"/>
      </top>
      <bottom/>
      <diagonal/>
    </border>
    <border>
      <left/>
      <right/>
      <top style="thin">
        <color theme="0" tint="-0.14996795556505021"/>
      </top>
      <bottom/>
      <diagonal/>
    </border>
  </borders>
  <cellStyleXfs count="2">
    <xf numFmtId="0" fontId="0" fillId="0" borderId="0"/>
    <xf numFmtId="44" fontId="4" fillId="0" borderId="0" applyFont="0" applyFill="0" applyBorder="0" applyAlignment="0" applyProtection="0"/>
  </cellStyleXfs>
  <cellXfs count="108">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0" borderId="4" xfId="0" applyFont="1" applyBorder="1"/>
    <xf numFmtId="0" fontId="0" fillId="0" borderId="5" xfId="0" applyFont="1" applyBorder="1"/>
    <xf numFmtId="0" fontId="0" fillId="4" borderId="4" xfId="0" applyFont="1" applyFill="1" applyBorder="1"/>
    <xf numFmtId="0" fontId="0" fillId="4" borderId="5" xfId="0" applyFont="1" applyFill="1" applyBorder="1"/>
    <xf numFmtId="0" fontId="0" fillId="0" borderId="0" xfId="0" applyAlignment="1">
      <alignment horizontal="left" indent="1"/>
    </xf>
    <xf numFmtId="6" fontId="0" fillId="0" borderId="5" xfId="0" applyNumberFormat="1" applyFont="1" applyBorder="1"/>
    <xf numFmtId="6" fontId="0" fillId="4" borderId="6" xfId="0" applyNumberFormat="1" applyFont="1" applyFill="1" applyBorder="1"/>
    <xf numFmtId="6" fontId="0" fillId="0" borderId="6" xfId="0" applyNumberFormat="1" applyFont="1" applyBorder="1"/>
    <xf numFmtId="0" fontId="3" fillId="5" borderId="4" xfId="0" applyFont="1" applyFill="1" applyBorder="1"/>
    <xf numFmtId="0" fontId="3" fillId="5" borderId="5" xfId="0" applyFont="1" applyFill="1" applyBorder="1"/>
    <xf numFmtId="0" fontId="3" fillId="5" borderId="6" xfId="0" applyFont="1" applyFill="1" applyBorder="1" applyAlignment="1">
      <alignment horizontal="right"/>
    </xf>
    <xf numFmtId="3" fontId="0" fillId="0" borderId="0" xfId="1" applyNumberFormat="1" applyFont="1"/>
    <xf numFmtId="4" fontId="0" fillId="0" borderId="0" xfId="1" applyNumberFormat="1" applyFont="1"/>
    <xf numFmtId="2" fontId="0" fillId="0" borderId="0" xfId="1" applyNumberFormat="1" applyFont="1" applyAlignment="1">
      <alignment horizontal="right"/>
    </xf>
    <xf numFmtId="0" fontId="5" fillId="0" borderId="0" xfId="0" applyFont="1"/>
    <xf numFmtId="0" fontId="5" fillId="0" borderId="0" xfId="0" applyFont="1" applyBorder="1"/>
    <xf numFmtId="0" fontId="5" fillId="0" borderId="8" xfId="0" applyFont="1" applyBorder="1"/>
    <xf numFmtId="0" fontId="5" fillId="6" borderId="9" xfId="0" applyFont="1" applyFill="1" applyBorder="1"/>
    <xf numFmtId="0" fontId="5" fillId="7" borderId="7" xfId="0" applyFont="1" applyFill="1" applyBorder="1"/>
    <xf numFmtId="0" fontId="5" fillId="7" borderId="8" xfId="0" applyFont="1" applyFill="1" applyBorder="1"/>
    <xf numFmtId="0" fontId="5" fillId="6" borderId="10" xfId="0" applyFont="1" applyFill="1" applyBorder="1"/>
    <xf numFmtId="0" fontId="7" fillId="0" borderId="0" xfId="0" applyFont="1"/>
    <xf numFmtId="0" fontId="7" fillId="0" borderId="0" xfId="0" applyFont="1" applyAlignment="1">
      <alignment horizontal="right"/>
    </xf>
    <xf numFmtId="6" fontId="5" fillId="0" borderId="0" xfId="0" applyNumberFormat="1" applyFont="1"/>
    <xf numFmtId="3" fontId="5" fillId="0" borderId="0" xfId="0" applyNumberFormat="1" applyFont="1"/>
    <xf numFmtId="0" fontId="8" fillId="8" borderId="0" xfId="0" applyFont="1" applyFill="1"/>
    <xf numFmtId="0" fontId="5" fillId="8" borderId="0" xfId="0" applyFont="1" applyFill="1"/>
    <xf numFmtId="0" fontId="5" fillId="10" borderId="3" xfId="0" applyFont="1" applyFill="1" applyBorder="1"/>
    <xf numFmtId="0" fontId="5" fillId="0" borderId="0" xfId="0" applyFont="1" applyFill="1"/>
    <xf numFmtId="0" fontId="0" fillId="0" borderId="11" xfId="0" applyBorder="1"/>
    <xf numFmtId="0" fontId="0" fillId="0" borderId="13" xfId="0" applyBorder="1" applyAlignment="1">
      <alignment horizontal="left"/>
    </xf>
    <xf numFmtId="0" fontId="0" fillId="0" borderId="13" xfId="0" applyBorder="1"/>
    <xf numFmtId="0" fontId="0" fillId="0" borderId="12" xfId="0" applyBorder="1"/>
    <xf numFmtId="0" fontId="5" fillId="0" borderId="0" xfId="0" pivotButton="1" applyFont="1"/>
    <xf numFmtId="0" fontId="5" fillId="0" borderId="0" xfId="0" applyFont="1" applyAlignment="1">
      <alignment horizontal="left"/>
    </xf>
    <xf numFmtId="165" fontId="5" fillId="0" borderId="0" xfId="0" applyNumberFormat="1" applyFont="1"/>
    <xf numFmtId="0" fontId="7" fillId="11" borderId="2" xfId="0" applyFont="1" applyFill="1" applyBorder="1"/>
    <xf numFmtId="0" fontId="7" fillId="11" borderId="2" xfId="0" applyFont="1" applyFill="1" applyBorder="1" applyAlignment="1">
      <alignment horizontal="right"/>
    </xf>
    <xf numFmtId="0" fontId="5" fillId="12" borderId="3" xfId="0" applyFont="1" applyFill="1" applyBorder="1"/>
    <xf numFmtId="6" fontId="5" fillId="12" borderId="3" xfId="0" applyNumberFormat="1" applyFont="1" applyFill="1" applyBorder="1"/>
    <xf numFmtId="3" fontId="9" fillId="12" borderId="3" xfId="0" applyNumberFormat="1" applyFont="1" applyFill="1" applyBorder="1"/>
    <xf numFmtId="0" fontId="0" fillId="0" borderId="14" xfId="0" applyBorder="1" applyAlignment="1">
      <alignment horizontal="left"/>
    </xf>
    <xf numFmtId="0" fontId="0" fillId="0" borderId="14" xfId="0" applyNumberFormat="1" applyBorder="1"/>
    <xf numFmtId="0" fontId="0" fillId="0" borderId="14" xfId="0" applyBorder="1"/>
    <xf numFmtId="0" fontId="5" fillId="0" borderId="0" xfId="0" applyFont="1" applyFill="1" applyBorder="1"/>
    <xf numFmtId="0" fontId="7" fillId="9" borderId="0" xfId="0" applyFont="1" applyFill="1"/>
    <xf numFmtId="0" fontId="11" fillId="9" borderId="0" xfId="0" applyFont="1" applyFill="1"/>
    <xf numFmtId="1" fontId="5" fillId="10" borderId="3" xfId="0" applyNumberFormat="1" applyFont="1" applyFill="1" applyBorder="1"/>
    <xf numFmtId="0" fontId="12" fillId="10" borderId="3" xfId="0" applyFont="1" applyFill="1" applyBorder="1"/>
    <xf numFmtId="0" fontId="5" fillId="10" borderId="3" xfId="0" applyFont="1" applyFill="1" applyBorder="1" applyAlignment="1">
      <alignment horizontal="center"/>
    </xf>
    <xf numFmtId="0" fontId="7" fillId="9" borderId="15" xfId="0" applyFont="1" applyFill="1" applyBorder="1"/>
    <xf numFmtId="0" fontId="5" fillId="0" borderId="16" xfId="0" applyFont="1" applyBorder="1"/>
    <xf numFmtId="0" fontId="5" fillId="0" borderId="17" xfId="0" applyFont="1" applyBorder="1"/>
    <xf numFmtId="0" fontId="7" fillId="9" borderId="18" xfId="0" applyFont="1" applyFill="1" applyBorder="1"/>
    <xf numFmtId="0" fontId="7" fillId="9" borderId="0" xfId="0" applyFont="1" applyFill="1" applyBorder="1" applyAlignment="1">
      <alignment horizontal="right"/>
    </xf>
    <xf numFmtId="0" fontId="7" fillId="9" borderId="17" xfId="0" applyFont="1" applyFill="1" applyBorder="1" applyAlignment="1">
      <alignment horizontal="right"/>
    </xf>
    <xf numFmtId="0" fontId="5" fillId="10" borderId="20" xfId="0" applyFont="1" applyFill="1" applyBorder="1"/>
    <xf numFmtId="1" fontId="5" fillId="10" borderId="21" xfId="0" applyNumberFormat="1" applyFont="1" applyFill="1" applyBorder="1"/>
    <xf numFmtId="166" fontId="5" fillId="0" borderId="0" xfId="0" applyNumberFormat="1" applyFont="1"/>
    <xf numFmtId="0" fontId="5" fillId="0" borderId="22" xfId="0" applyFont="1" applyBorder="1" applyAlignment="1">
      <alignment horizontal="left"/>
    </xf>
    <xf numFmtId="165" fontId="5" fillId="0" borderId="23" xfId="0" applyNumberFormat="1" applyFont="1" applyBorder="1"/>
    <xf numFmtId="166" fontId="5" fillId="0" borderId="23" xfId="0" applyNumberFormat="1" applyFont="1" applyBorder="1"/>
    <xf numFmtId="0" fontId="5" fillId="0" borderId="24" xfId="0" applyFont="1" applyBorder="1" applyAlignment="1">
      <alignment horizontal="left"/>
    </xf>
    <xf numFmtId="165" fontId="5" fillId="0" borderId="25" xfId="0" applyNumberFormat="1" applyFont="1" applyBorder="1"/>
    <xf numFmtId="166" fontId="5" fillId="0" borderId="25" xfId="0" applyNumberFormat="1" applyFont="1" applyBorder="1"/>
    <xf numFmtId="0" fontId="5" fillId="0" borderId="26" xfId="0" applyFont="1" applyBorder="1" applyAlignment="1">
      <alignment horizontal="left"/>
    </xf>
    <xf numFmtId="165" fontId="5" fillId="0" borderId="27" xfId="0" applyNumberFormat="1" applyFont="1" applyBorder="1"/>
    <xf numFmtId="166" fontId="5" fillId="0" borderId="27" xfId="0" applyNumberFormat="1" applyFont="1" applyBorder="1"/>
    <xf numFmtId="167" fontId="5" fillId="0" borderId="23" xfId="0" applyNumberFormat="1" applyFont="1" applyBorder="1"/>
    <xf numFmtId="167" fontId="5" fillId="0" borderId="25" xfId="0" applyNumberFormat="1" applyFont="1" applyBorder="1"/>
    <xf numFmtId="167" fontId="5" fillId="0" borderId="27" xfId="0" applyNumberFormat="1" applyFont="1" applyBorder="1"/>
    <xf numFmtId="167" fontId="5" fillId="0" borderId="0" xfId="0" applyNumberFormat="1" applyFont="1"/>
    <xf numFmtId="0" fontId="5" fillId="7" borderId="10" xfId="0" applyFont="1" applyFill="1" applyBorder="1" applyAlignment="1">
      <alignment horizontal="center"/>
    </xf>
    <xf numFmtId="0" fontId="6" fillId="8" borderId="0" xfId="0" applyFont="1" applyFill="1" applyAlignment="1">
      <alignment horizontal="center" vertical="center"/>
    </xf>
    <xf numFmtId="0" fontId="6" fillId="8" borderId="0" xfId="0" applyFont="1" applyFill="1" applyAlignment="1">
      <alignment horizontal="left" vertical="center"/>
    </xf>
    <xf numFmtId="0" fontId="10" fillId="8" borderId="0" xfId="0" applyFont="1" applyFill="1" applyAlignment="1">
      <alignment horizontal="center" vertical="center"/>
    </xf>
    <xf numFmtId="0" fontId="10" fillId="8" borderId="0" xfId="0" applyFont="1" applyFill="1" applyAlignment="1">
      <alignment horizontal="left" vertical="center"/>
    </xf>
    <xf numFmtId="0" fontId="10" fillId="8" borderId="0" xfId="0" applyFont="1" applyFill="1" applyAlignment="1">
      <alignment horizontal="center"/>
    </xf>
    <xf numFmtId="0" fontId="6" fillId="8" borderId="0" xfId="0" applyFont="1" applyFill="1" applyAlignment="1">
      <alignment horizontal="center"/>
    </xf>
    <xf numFmtId="0" fontId="6" fillId="8" borderId="0" xfId="0" applyFont="1" applyFill="1" applyAlignment="1">
      <alignment horizontal="left"/>
    </xf>
    <xf numFmtId="0" fontId="7" fillId="9" borderId="0" xfId="0" applyFont="1" applyFill="1" applyAlignment="1">
      <alignment horizontal="center"/>
    </xf>
    <xf numFmtId="0" fontId="5" fillId="10" borderId="15" xfId="0" applyFont="1" applyFill="1" applyBorder="1" applyAlignment="1">
      <alignment horizontal="center"/>
    </xf>
    <xf numFmtId="0" fontId="5" fillId="10" borderId="19" xfId="0" applyFont="1" applyFill="1" applyBorder="1" applyAlignment="1">
      <alignment horizontal="center"/>
    </xf>
    <xf numFmtId="0" fontId="13" fillId="8" borderId="0" xfId="0" applyFont="1" applyFill="1" applyAlignment="1">
      <alignment horizontal="center" vertical="center"/>
    </xf>
    <xf numFmtId="0" fontId="13" fillId="8" borderId="0" xfId="0" applyFont="1" applyFill="1" applyAlignment="1">
      <alignment horizontal="left" vertical="center"/>
    </xf>
    <xf numFmtId="0" fontId="8" fillId="0" borderId="0" xfId="0" applyFont="1" applyFill="1"/>
    <xf numFmtId="0" fontId="0" fillId="0" borderId="0" xfId="0" applyFill="1"/>
    <xf numFmtId="0" fontId="7" fillId="9" borderId="10" xfId="0" applyFont="1" applyFill="1" applyBorder="1"/>
    <xf numFmtId="0" fontId="5" fillId="10" borderId="10" xfId="0" applyFont="1" applyFill="1" applyBorder="1"/>
    <xf numFmtId="0" fontId="7" fillId="9" borderId="20" xfId="0" applyFont="1" applyFill="1" applyBorder="1" applyAlignment="1">
      <alignment horizontal="center"/>
    </xf>
    <xf numFmtId="0" fontId="7" fillId="9" borderId="3" xfId="0" applyFont="1" applyFill="1" applyBorder="1" applyAlignment="1">
      <alignment horizontal="center"/>
    </xf>
    <xf numFmtId="0" fontId="7" fillId="9" borderId="21" xfId="0" applyFont="1" applyFill="1" applyBorder="1" applyAlignment="1">
      <alignment horizontal="center"/>
    </xf>
  </cellXfs>
  <cellStyles count="2">
    <cellStyle name="Currency" xfId="1" builtinId="4"/>
    <cellStyle name="Normal" xfId="0" builtinId="0"/>
  </cellStyles>
  <dxfs count="57">
    <dxf>
      <font>
        <color rgb="FF9C0006"/>
      </font>
      <fill>
        <patternFill>
          <bgColor rgb="FFFFC7CE"/>
        </patternFill>
      </fill>
    </dxf>
    <dxf>
      <font>
        <color rgb="FF9C0006"/>
      </font>
      <fill>
        <patternFill>
          <bgColor rgb="FFFFC7CE"/>
        </patternFill>
      </fill>
    </dxf>
    <dxf>
      <numFmt numFmtId="167" formatCode="_(* #,##0_);_(* \(#,##0\);_(* &quot;-&quot;??_);_(@_)"/>
    </dxf>
    <dxf>
      <numFmt numFmtId="167" formatCode="_(* #,##0_);_(* \(#,##0\);_(* &quot;-&quot;??_);_(@_)"/>
    </dxf>
    <dxf>
      <border>
        <horizontal style="thin">
          <color theme="0" tint="-0.14996795556505021"/>
        </horizontal>
      </border>
    </dxf>
    <dxf>
      <border>
        <horizontal style="thin">
          <color theme="0" tint="-0.14996795556505021"/>
        </horizontal>
      </border>
    </dxf>
    <dxf>
      <border>
        <left style="thin">
          <color theme="5" tint="0.39994506668294322"/>
        </left>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bottom style="thin">
          <color theme="5" tint="-0.24994659260841701"/>
        </bottom>
      </border>
    </dxf>
    <dxf>
      <border>
        <bottom style="thin">
          <color theme="5" tint="-0.24994659260841701"/>
        </bottom>
      </border>
    </dxf>
    <dxf>
      <border>
        <bottom style="thin">
          <color theme="5" tint="-0.24994659260841701"/>
        </bottom>
      </border>
    </dxf>
    <dxf>
      <border>
        <bottom style="thin">
          <color theme="5" tint="-0.24994659260841701"/>
        </bottom>
      </border>
    </dxf>
    <dxf>
      <font>
        <strike val="0"/>
        <outline val="0"/>
        <shadow val="0"/>
        <u val="none"/>
        <vertAlign val="baseline"/>
        <sz val="11"/>
        <color theme="1"/>
        <name val="Arial"/>
        <family val="2"/>
        <scheme val="none"/>
      </font>
      <numFmt numFmtId="3" formatCode="#,##0"/>
    </dxf>
    <dxf>
      <font>
        <strike val="0"/>
        <outline val="0"/>
        <shadow val="0"/>
        <u val="none"/>
        <vertAlign val="baseline"/>
        <sz val="11"/>
        <color theme="1"/>
        <name val="Arial"/>
        <family val="2"/>
        <scheme val="none"/>
      </font>
      <numFmt numFmtId="10" formatCode="&quot;$&quot;#,##0_);[Red]\(&quot;$&quot;#,##0\)"/>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theme="5" tint="0.39991454817346722"/>
        </left>
      </border>
    </dxf>
    <dxf>
      <font>
        <strike val="0"/>
        <outline val="0"/>
        <shadow val="0"/>
        <u val="none"/>
        <vertAlign val="baseline"/>
        <sz val="11"/>
        <color theme="1"/>
        <name val="Arial"/>
        <family val="2"/>
        <scheme val="none"/>
      </font>
      <numFmt numFmtId="3" formatCode="#,##0"/>
    </dxf>
    <dxf>
      <font>
        <strike val="0"/>
        <outline val="0"/>
        <shadow val="0"/>
        <u val="none"/>
        <vertAlign val="baseline"/>
        <sz val="11"/>
        <color theme="1"/>
        <name val="Arial"/>
        <family val="2"/>
        <scheme val="none"/>
      </font>
      <numFmt numFmtId="10" formatCode="&quot;$&quot;#,##0_);[Red]\(&quot;$&quot;#,##0\)"/>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3" formatCode="#,##0"/>
    </dxf>
    <dxf>
      <font>
        <strike val="0"/>
        <outline val="0"/>
        <shadow val="0"/>
        <u val="none"/>
        <vertAlign val="baseline"/>
        <sz val="11"/>
        <color theme="1"/>
        <name val="Arial"/>
        <family val="2"/>
        <scheme val="none"/>
      </font>
      <numFmt numFmtId="10" formatCode="&quot;$&quot;#,##0_);[Red]\(&quot;$&quot;#,##0\)"/>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numFmt numFmtId="3" formatCode="#,##0"/>
    </dxf>
    <dxf>
      <numFmt numFmtId="3" formatCode="#,##0"/>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colors>
    <mruColors>
      <color rgb="FFFDF0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'6. Anomalies'!$X$4</c:f>
              <c:strCache>
                <c:ptCount val="1"/>
                <c:pt idx="0">
                  <c:v>Units</c:v>
                </c:pt>
              </c:strCache>
            </c:strRef>
          </c:tx>
          <c:spPr>
            <a:ln w="19050" cap="rnd">
              <a:noFill/>
              <a:round/>
            </a:ln>
            <a:effectLst/>
          </c:spPr>
          <c:marker>
            <c:symbol val="circle"/>
            <c:size val="5"/>
            <c:spPr>
              <a:solidFill>
                <a:schemeClr val="accent2"/>
              </a:solidFill>
              <a:ln w="9525">
                <a:solidFill>
                  <a:schemeClr val="accent2"/>
                </a:solidFill>
              </a:ln>
              <a:effectLst/>
            </c:spPr>
          </c:marker>
          <c:xVal>
            <c:numRef>
              <c:f>'6. Anomalies'!$W$5:$W$304</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 Anomalies'!$X$5:$X$304</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C718-4008-A239-256570C69346}"/>
            </c:ext>
          </c:extLst>
        </c:ser>
        <c:dLbls>
          <c:showLegendKey val="0"/>
          <c:showVal val="0"/>
          <c:showCatName val="0"/>
          <c:showSerName val="0"/>
          <c:showPercent val="0"/>
          <c:showBubbleSize val="0"/>
        </c:dLbls>
        <c:axId val="903439359"/>
        <c:axId val="903437279"/>
      </c:scatterChart>
      <c:valAx>
        <c:axId val="903439359"/>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437279"/>
        <c:crosses val="autoZero"/>
        <c:crossBetween val="midCat"/>
      </c:valAx>
      <c:valAx>
        <c:axId val="9034372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4393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Sales Amount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Amount</a:t>
          </a:r>
        </a:p>
      </cx:txPr>
    </cx:title>
    <cx:plotArea>
      <cx:plotAreaRegion>
        <cx:series layoutId="boxWhisker" uniqueId="{6155B0DA-4F4B-4F26-8E2C-B818BF6245C9}">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152482</xdr:rowOff>
    </xdr:from>
    <xdr:to>
      <xdr:col>14</xdr:col>
      <xdr:colOff>442304</xdr:colOff>
      <xdr:row>1</xdr:row>
      <xdr:rowOff>182880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22860</xdr:colOff>
      <xdr:row>4</xdr:row>
      <xdr:rowOff>7621</xdr:rowOff>
    </xdr:from>
    <xdr:to>
      <xdr:col>10</xdr:col>
      <xdr:colOff>0</xdr:colOff>
      <xdr:row>14</xdr:row>
      <xdr:rowOff>7620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19FF8541-4DCF-81E2-99B4-5A27205682E6}"/>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3893820" y="739141"/>
              <a:ext cx="3025140" cy="1828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xdr:colOff>
      <xdr:row>4</xdr:row>
      <xdr:rowOff>7620</xdr:rowOff>
    </xdr:from>
    <xdr:to>
      <xdr:col>10</xdr:col>
      <xdr:colOff>7620</xdr:colOff>
      <xdr:row>18</xdr:row>
      <xdr:rowOff>152400</xdr:rowOff>
    </xdr:to>
    <xdr:graphicFrame macro="">
      <xdr:nvGraphicFramePr>
        <xdr:cNvPr id="3" name="Chart 2">
          <a:extLst>
            <a:ext uri="{FF2B5EF4-FFF2-40B4-BE49-F238E27FC236}">
              <a16:creationId xmlns:a16="http://schemas.microsoft.com/office/drawing/2014/main" id="{982FED81-02E1-4BFC-9DF5-174BDD3BA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xdr:colOff>
      <xdr:row>19</xdr:row>
      <xdr:rowOff>53340</xdr:rowOff>
    </xdr:from>
    <xdr:to>
      <xdr:col>10</xdr:col>
      <xdr:colOff>15240</xdr:colOff>
      <xdr:row>34</xdr:row>
      <xdr:rowOff>7620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2807DCB7-092D-ABCE-241D-B627B3F3C40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24840" y="3383280"/>
              <a:ext cx="4876800" cy="25831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15240</xdr:colOff>
      <xdr:row>4</xdr:row>
      <xdr:rowOff>22861</xdr:rowOff>
    </xdr:from>
    <xdr:to>
      <xdr:col>7</xdr:col>
      <xdr:colOff>7620</xdr:colOff>
      <xdr:row>15</xdr:row>
      <xdr:rowOff>106681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70CCE8E6-CA76-A87A-B09E-3525DC10DE15}"/>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3741420" y="723901"/>
              <a:ext cx="1973580" cy="2011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15240</xdr:colOff>
      <xdr:row>4</xdr:row>
      <xdr:rowOff>15241</xdr:rowOff>
    </xdr:from>
    <xdr:to>
      <xdr:col>10</xdr:col>
      <xdr:colOff>15240</xdr:colOff>
      <xdr:row>15</xdr:row>
      <xdr:rowOff>91441</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521856F9-AD99-9B91-45CB-BEB6D85D53C6}"/>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225540" y="716281"/>
              <a:ext cx="1828800" cy="2004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zin Ali" refreshedDate="44872.651310648151" createdVersion="8" refreshedVersion="8" minRefreshableVersion="3" recordCount="300" xr:uid="{8B4C2E27-68CA-4162-9A92-0869FDE9D855}">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32071613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zin Ali" refreshedDate="44872.984004745369" backgroundQuery="1" createdVersion="8" refreshedVersion="8" minRefreshableVersion="3" recordCount="0" supportSubquery="1" supportAdvancedDrill="1" xr:uid="{8145786A-CCED-4874-A4F7-C7CD398494FA}">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zin Ali" refreshedDate="44874.933791087962" backgroundQuery="1" createdVersion="8" refreshedVersion="8" minRefreshableVersion="3" recordCount="0" supportSubquery="1" supportAdvancedDrill="1" xr:uid="{923AB882-FC24-425B-8D15-FF9740045502}">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zin Ali" refreshedDate="44874.950038657407" backgroundQuery="1" createdVersion="8" refreshedVersion="8" minRefreshableVersion="3" recordCount="0" supportSubquery="1" supportAdvancedDrill="1" xr:uid="{8C330E93-8467-4829-991C-C542F70FAB48}">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zin Ali" refreshedDate="44872.983999768519" backgroundQuery="1" createdVersion="3" refreshedVersion="8" minRefreshableVersion="3" recordCount="0" supportSubquery="1" supportAdvancedDrill="1" xr:uid="{F4E334D1-AF25-4266-B0FF-FBF77FB8EA56}">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80047384"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zin Ali" refreshedDate="44872.986037037037" backgroundQuery="1" createdVersion="3" refreshedVersion="8" minRefreshableVersion="3" recordCount="0" supportSubquery="1" supportAdvancedDrill="1" xr:uid="{60508BCF-3CEC-4990-B5CC-62783321C08D}">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2197743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6803A4-48F1-43A3-A34B-A9572F7926B1}"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5:E11"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dataField="1" numFmtId="3"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164"/>
    <dataField name=" " fld="3" baseField="0" baseItem="0"/>
    <dataField name="Sum of Units" fld="4" baseField="0" baseItem="0"/>
  </dataFields>
  <formats count="1">
    <format dxfId="36">
      <pivotArea dataOnly="0" labelOnly="1" fieldPosition="0">
        <references count="1">
          <reference field="1" count="0"/>
        </references>
      </pivotArea>
    </format>
  </formats>
  <conditionalFormats count="2">
    <conditionalFormat priority="1">
      <pivotAreas count="1">
        <pivotArea type="data" outline="0" collapsedLevelsAreSubtotals="1" fieldPosition="0">
          <references count="1">
            <reference field="4294967294" count="1" selected="0">
              <x v="1"/>
            </reference>
          </references>
        </pivotArea>
      </pivotAreas>
    </conditionalFormat>
    <conditionalFormat priority="2">
      <pivotAreas count="1">
        <pivotArea type="data" collapsedLevelsAreSubtotals="1" fieldPosition="0">
          <references count="2">
            <reference field="4294967294" count="1" selected="0">
              <x v="1"/>
            </reference>
            <reference field="1" count="1">
              <x v="2"/>
            </reference>
          </references>
        </pivotArea>
      </pivotAreas>
    </conditionalFormat>
  </conditional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185EF6-9667-43B7-A55E-19C97EDA5E6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formats count="6">
    <format dxfId="35">
      <pivotArea type="all" dataOnly="0" outline="0" fieldPosition="0"/>
    </format>
    <format dxfId="34">
      <pivotArea outline="0" collapsedLevelsAreSubtotals="1" fieldPosition="0"/>
    </format>
    <format dxfId="33">
      <pivotArea field="0" type="button" dataOnly="0" labelOnly="1" outline="0" axis="axisRow" fieldPosition="0"/>
    </format>
    <format dxfId="32">
      <pivotArea dataOnly="0" labelOnly="1" fieldPosition="0">
        <references count="1">
          <reference field="0" count="0"/>
        </references>
      </pivotArea>
    </format>
    <format dxfId="31">
      <pivotArea dataOnly="0" labelOnly="1" grandRow="1" outline="0" fieldPosition="0"/>
    </format>
    <format dxfId="30">
      <pivotArea dataOnly="0" labelOnly="1" outline="0" axis="axisValues" fieldPosition="0"/>
    </format>
  </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7"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Excel Course solution.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8D3909-B1FF-4E16-9C4A-7B74053EEB8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G18"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formats count="2">
    <format dxfId="20">
      <pivotArea grandRow="1" outline="0" collapsedLevelsAreSubtotals="1" fieldPosition="0"/>
    </format>
    <format dxfId="19">
      <pivotArea dataOnly="0" labelOnly="1" grandRow="1" outline="0" fieldPosition="0"/>
    </format>
  </formats>
  <pivotTableStyleInfo name="PivotStyleLight17"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C42493-B953-4B86-9E16-3F585A4CBA1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C18"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formats count="2">
    <format dxfId="22">
      <pivotArea grandRow="1" outline="0" collapsedLevelsAreSubtotals="1" fieldPosition="0"/>
    </format>
    <format dxfId="21">
      <pivotArea dataOnly="0" labelOnly="1" grandRow="1" outline="0" fieldPosition="0"/>
    </format>
  </formats>
  <pivotTableStyleInfo name="PivotStyleLight17"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A64A70-FDC0-43AD-8E4F-48C8968D9CC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C28" firstHeaderRow="1" firstDataRow="1" firstDataCol="1"/>
  <pivotFields count="3">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3">
    <i>
      <x v="6"/>
    </i>
    <i>
      <x v="10"/>
    </i>
    <i>
      <x v="8"/>
    </i>
    <i>
      <x v="18"/>
    </i>
    <i>
      <x v="4"/>
    </i>
    <i>
      <x v="17"/>
    </i>
    <i>
      <x v="11"/>
    </i>
    <i>
      <x v="14"/>
    </i>
    <i>
      <x v="9"/>
    </i>
    <i>
      <x v="7"/>
    </i>
    <i>
      <x v="12"/>
    </i>
    <i>
      <x v="15"/>
    </i>
    <i>
      <x v="2"/>
    </i>
    <i>
      <x v="3"/>
    </i>
    <i>
      <x v="13"/>
    </i>
    <i>
      <x v="21"/>
    </i>
    <i>
      <x v="19"/>
    </i>
    <i>
      <x v="20"/>
    </i>
    <i>
      <x v="1"/>
    </i>
    <i>
      <x v="16"/>
    </i>
    <i>
      <x/>
    </i>
    <i>
      <x v="5"/>
    </i>
    <i t="grand">
      <x/>
    </i>
  </rowItems>
  <colItems count="1">
    <i/>
  </colItems>
  <dataFields count="1">
    <dataField fld="1" subtotal="count" baseField="0" baseItem="0"/>
  </dataFields>
  <formats count="6">
    <format dxfId="18">
      <pivotArea type="all" dataOnly="0" outline="0" fieldPosition="0"/>
    </format>
    <format dxfId="17">
      <pivotArea outline="0" collapsedLevelsAreSubtotals="1" fieldPosition="0"/>
    </format>
    <format dxfId="16">
      <pivotArea field="0" type="button" dataOnly="0" labelOnly="1" outline="0" axis="axisRow" fieldPosition="0"/>
    </format>
    <format dxfId="15">
      <pivotArea dataOnly="0" labelOnly="1" fieldPosition="0">
        <references count="1">
          <reference field="0" count="0"/>
        </references>
      </pivotArea>
    </format>
    <format dxfId="14">
      <pivotArea dataOnly="0" labelOnly="1" grandRow="1" outline="0" fieldPosition="0"/>
    </format>
    <format dxfId="13">
      <pivotArea dataOnly="0" labelOnly="1" outline="0" axis="axisValues" fieldPosition="0"/>
    </format>
  </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7"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Excel Course solution.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6B3577-9162-4825-AAEB-009D7973BBE1}" name="PivotTable2"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5:F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2"/>
    </i>
    <i>
      <x v="20"/>
    </i>
    <i>
      <x v="18"/>
    </i>
    <i>
      <x v="5"/>
    </i>
    <i>
      <x v="19"/>
    </i>
    <i>
      <x v="9"/>
    </i>
    <i>
      <x v="11"/>
    </i>
    <i>
      <x v="17"/>
    </i>
    <i>
      <x v="13"/>
    </i>
    <i>
      <x v="3"/>
    </i>
    <i>
      <x/>
    </i>
    <i>
      <x v="4"/>
    </i>
    <i>
      <x v="21"/>
    </i>
    <i>
      <x v="6"/>
    </i>
    <i>
      <x v="14"/>
    </i>
    <i>
      <x v="15"/>
    </i>
    <i>
      <x v="8"/>
    </i>
    <i>
      <x v="10"/>
    </i>
    <i>
      <x v="1"/>
    </i>
    <i>
      <x v="12"/>
    </i>
    <i>
      <x v="16"/>
    </i>
    <i>
      <x v="7"/>
    </i>
    <i t="grand">
      <x/>
    </i>
  </rowItems>
  <colFields count="1">
    <field x="-2"/>
  </colFields>
  <colItems count="4">
    <i>
      <x/>
    </i>
    <i i="1">
      <x v="1"/>
    </i>
    <i i="2">
      <x v="2"/>
    </i>
    <i i="3">
      <x v="3"/>
    </i>
  </colItems>
  <dataFields count="4">
    <dataField name="Sum of Amount" fld="1" baseField="0" baseItem="0" numFmtId="167"/>
    <dataField name="Sum of Units" fld="2" baseField="0" baseItem="0" numFmtId="167"/>
    <dataField fld="3" subtotal="count" baseField="0" baseItem="0"/>
    <dataField fld="4" subtotal="count" baseField="0" baseItem="0"/>
  </dataFields>
  <formats count="11">
    <format dxfId="12">
      <pivotArea type="all" dataOnly="0" outline="0" fieldPosition="0"/>
    </format>
    <format dxfId="11">
      <pivotArea outline="0" collapsedLevelsAreSubtotals="1" fieldPosition="0"/>
    </format>
    <format dxfId="10">
      <pivotArea field="0" type="button" dataOnly="0" labelOnly="1" outline="0" axis="axisRow" fieldPosition="0"/>
    </format>
    <format dxfId="9">
      <pivotArea dataOnly="0" labelOnly="1" fieldPosition="0">
        <references count="1">
          <reference field="0" count="0"/>
        </references>
      </pivotArea>
    </format>
    <format dxfId="8">
      <pivotArea dataOnly="0" labelOnly="1" grandRow="1" outline="0" fieldPosition="0"/>
    </format>
    <format dxfId="7">
      <pivotArea dataOnly="0" labelOnly="1" outline="0" fieldPosition="0">
        <references count="1">
          <reference field="4294967294" count="4">
            <x v="0"/>
            <x v="1"/>
            <x v="2"/>
            <x v="3"/>
          </reference>
        </references>
      </pivotArea>
    </format>
    <format dxfId="6">
      <pivotArea dataOnly="0" labelOnly="1" fieldPosition="0">
        <references count="1">
          <reference field="0" count="0"/>
        </references>
      </pivotArea>
    </format>
    <format dxfId="5">
      <pivotArea collapsedLevelsAreSubtotals="1" fieldPosition="0">
        <references count="1">
          <reference field="0" count="0"/>
        </references>
      </pivotArea>
    </format>
    <format dxfId="4">
      <pivotArea dataOnly="0" labelOnly="1" fieldPosition="0">
        <references count="1">
          <reference field="0" count="0"/>
        </references>
      </pivotArea>
    </format>
    <format dxfId="3">
      <pivotArea outline="0" collapsedLevelsAreSubtotals="1" fieldPosition="0">
        <references count="1">
          <reference field="4294967294" count="1" selected="0">
            <x v="0"/>
          </reference>
        </references>
      </pivotArea>
    </format>
    <format dxfId="2">
      <pivotArea outline="0" collapsedLevelsAreSubtotals="1" fieldPosition="0">
        <references count="1">
          <reference field="4294967294" count="1" selected="0">
            <x v="1"/>
          </reference>
        </references>
      </pivotArea>
    </format>
  </format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7"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Excel Course solution.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CBE9B568-3FC3-4104-A619-62B57167BCF9}" sourceName="Sales Person">
  <pivotTables>
    <pivotTable tabId="5" name="PivotTable1"/>
  </pivotTables>
  <data>
    <tabular pivotCacheId="1320716139">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29374EE3-DF38-435D-BC5B-3556FAD51914}" sourceName="[data].[Geography]">
  <pivotTables>
    <pivotTable tabId="9" name="PivotTable1"/>
  </pivotTables>
  <data>
    <olap pivotCacheId="280047384">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F51F360E-C3FD-4380-B424-E78BCCD8CA36}" sourceName="[data].[Geography]">
  <pivotTables>
    <pivotTable tabId="11" name="PivotTable2"/>
  </pivotTables>
  <data>
    <olap pivotCacheId="421977436">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7E721A1-1EE1-4FE5-91D1-33354459B592}" cache="Slicer_Sales_Person" caption="Sales Person" columnCount="2"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D8694D9D-0AC8-44B6-8B45-11390FB1CAC0}" cache="Slicer_Geography" caption="Geography" level="1" style="SlicerStyleLigh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BC4B43CD-2117-4C54-AAE5-90E42E8A5D5B}" cache="Slicer_Geography1" caption="Geography" level="1"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AB11:AC33" totalsRowShown="0">
  <autoFilter ref="AB11:AC33" xr:uid="{6DAC1E92-D947-4232-891E-65555AD7A47E}"/>
  <sortState xmlns:xlrd2="http://schemas.microsoft.com/office/spreadsheetml/2017/richdata2" ref="AB12:AC33">
    <sortCondition ref="AC11:AC33"/>
  </sortState>
  <tableColumns count="2">
    <tableColumn id="1" xr3:uid="{1B8963D1-E60F-4400-A175-651A513B826F}" name="Product"/>
    <tableColumn id="2" xr3:uid="{1798A7DA-FB9F-46D3-AA0A-B6BCA4A81AC3}" name="Cost per unit" dataDxfId="5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CCDEB5-6B4E-4E1A-BE90-3B43C0FC623E}" name="data" displayName="data" ref="C11:I311" totalsRowShown="0" headerRowDxfId="55">
  <autoFilter ref="C11:I311" xr:uid="{26CCDEB5-6B4E-4E1A-BE90-3B43C0FC623E}"/>
  <tableColumns count="7">
    <tableColumn id="1" xr3:uid="{B9EC95E2-3131-4771-ABFF-72D5C9AC7B59}" name="Sales Person"/>
    <tableColumn id="2" xr3:uid="{D82ECA5C-5687-4AB9-946D-53F3717FD12D}" name="Geography"/>
    <tableColumn id="3" xr3:uid="{56255043-3195-45AD-8910-C848C74B8DEB}" name="Product"/>
    <tableColumn id="4" xr3:uid="{53A372D3-D8D8-49D6-897A-5358725BA455}" name="Amount" dataDxfId="54"/>
    <tableColumn id="5" xr3:uid="{9DCA2BF3-E3E0-4212-8DF7-468E2FC6F5E3}" name="Units" dataDxfId="53"/>
    <tableColumn id="8" xr3:uid="{63069C40-7A04-40DE-9255-1F7C2CE9D47E}" name="Cost per unit" dataDxfId="52">
      <calculatedColumnFormula>INDEX(products[], MATCH(data[Product], products[Product], 0), 2)</calculatedColumnFormula>
    </tableColumn>
    <tableColumn id="6" xr3:uid="{432A896C-CFFA-45BE-B7F4-BEAF7993F591}" name="Cost" dataDxfId="51">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4196F2-A450-422A-97DE-F1304A9D6ED1}" name="data5" displayName="data5" ref="C7:G307" totalsRowShown="0" headerRowDxfId="50" dataDxfId="49">
  <tableColumns count="5">
    <tableColumn id="1" xr3:uid="{F86DD3AB-8B5B-489B-8009-AE4B0AB48A5A}" name="Sales Person" dataDxfId="48"/>
    <tableColumn id="2" xr3:uid="{FC92D3EC-1231-4956-845A-627BDD6D05B9}" name="Geography" dataDxfId="47"/>
    <tableColumn id="3" xr3:uid="{7BE02E83-0C1B-499F-B156-B2996FFA55C9}" name="Product" dataDxfId="46"/>
    <tableColumn id="4" xr3:uid="{1F1238D7-9812-4D57-B571-3B40920B74BF}" name="Amount" dataDxfId="45"/>
    <tableColumn id="5" xr3:uid="{A53F86BF-18A5-47BA-AD10-0E5C14952785}" name="Units" dataDxfId="44"/>
  </tableColumns>
  <tableStyleInfo name="TableStyleMedium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6237D39-B226-4842-9DC1-5025A623E4FF}" name="data9" displayName="data9" ref="J7:N307" totalsRowShown="0" headerRowDxfId="43" dataDxfId="42">
  <autoFilter ref="J7:N307" xr:uid="{06237D39-B226-4842-9DC1-5025A623E4FF}"/>
  <tableColumns count="5">
    <tableColumn id="1" xr3:uid="{32AA215E-E256-4393-A2A0-EF72DDB3CFAD}" name="Sales Person" dataDxfId="41"/>
    <tableColumn id="2" xr3:uid="{818B7F6B-CC4A-485B-A3BF-3205BE4A0E51}" name="Geography" dataDxfId="40"/>
    <tableColumn id="3" xr3:uid="{B264C898-987B-4816-9AA2-99EE319CA121}" name="Product" dataDxfId="39"/>
    <tableColumn id="4" xr3:uid="{35DD08A1-2ED0-412B-8829-66D86D84276F}" name="Amount" dataDxfId="38"/>
    <tableColumn id="5" xr3:uid="{C7F1B6B3-E197-44E6-8EE7-7ACFD558B5EF}" name="Units" dataDxfId="37"/>
  </tableColumns>
  <tableStyleInfo name="TableStyleMedium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190B866-F534-42A5-927C-B935544301B5}" name="data4" displayName="data4" ref="T4:X304" totalsRowShown="0" headerRowDxfId="29" dataDxfId="28">
  <autoFilter ref="T4:X304" xr:uid="{6190B866-F534-42A5-927C-B935544301B5}"/>
  <tableColumns count="5">
    <tableColumn id="1" xr3:uid="{E4131DAC-C8A6-47F2-95B5-33F1A2F6B560}" name="Sales Person" dataDxfId="27"/>
    <tableColumn id="2" xr3:uid="{3F3184D2-D581-47F3-8F9D-D9DCE805CDA7}" name="Geography" dataDxfId="26"/>
    <tableColumn id="3" xr3:uid="{2978A3C4-ACED-466F-AA3C-E2A953D997B6}" name="Product" dataDxfId="25"/>
    <tableColumn id="4" xr3:uid="{509D5E91-027C-49BE-A223-5AEFC44D43A2}" name="Amount" dataDxfId="24"/>
    <tableColumn id="5" xr3:uid="{3BAB891E-6CFD-4B7C-B2C7-C4881DA5FFA7}" name="Units" dataDxfId="2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C658"/>
  <sheetViews>
    <sheetView showGridLines="0" topLeftCell="K1" zoomScale="94" zoomScaleNormal="145" workbookViewId="0">
      <selection activeCell="N12" sqref="N12"/>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8" width="11.77734375" bestFit="1" customWidth="1"/>
    <col min="9" max="9" width="13" customWidth="1"/>
    <col min="11" max="11" width="3.88671875" customWidth="1"/>
    <col min="12" max="12" width="9.5546875" bestFit="1" customWidth="1"/>
    <col min="26" max="26" width="21.88671875" bestFit="1" customWidth="1"/>
    <col min="27" max="27" width="14.44140625" customWidth="1"/>
    <col min="32" max="32" width="21.88671875" customWidth="1"/>
  </cols>
  <sheetData>
    <row r="1" spans="1:29" s="2" customFormat="1" ht="52.5" customHeight="1" x14ac:dyDescent="0.3">
      <c r="A1" s="1"/>
      <c r="C1" s="3" t="s">
        <v>42</v>
      </c>
    </row>
    <row r="11" spans="1:29" x14ac:dyDescent="0.3">
      <c r="C11" s="6" t="s">
        <v>11</v>
      </c>
      <c r="D11" s="6" t="s">
        <v>12</v>
      </c>
      <c r="E11" s="6" t="s">
        <v>0</v>
      </c>
      <c r="F11" s="10" t="s">
        <v>1</v>
      </c>
      <c r="G11" s="10" t="s">
        <v>50</v>
      </c>
      <c r="H11" s="10" t="s">
        <v>51</v>
      </c>
      <c r="I11" s="10" t="s">
        <v>71</v>
      </c>
      <c r="M11" s="9" t="s">
        <v>43</v>
      </c>
      <c r="N11" s="2"/>
      <c r="AB11" t="s">
        <v>0</v>
      </c>
      <c r="AC11" t="s">
        <v>51</v>
      </c>
    </row>
    <row r="12" spans="1:29" x14ac:dyDescent="0.3">
      <c r="C12" t="s">
        <v>40</v>
      </c>
      <c r="D12" t="s">
        <v>37</v>
      </c>
      <c r="E12" t="s">
        <v>30</v>
      </c>
      <c r="F12" s="4">
        <v>1624</v>
      </c>
      <c r="G12" s="5">
        <v>114</v>
      </c>
      <c r="H12" s="29">
        <f>INDEX(products[], MATCH(data[Product], products[Product], 0), 2)</f>
        <v>14.49</v>
      </c>
      <c r="I12" s="28">
        <f>data[[#This Row],[Cost per unit]]*data[[#This Row],[Units]]</f>
        <v>1651.8600000000001</v>
      </c>
      <c r="M12" s="7">
        <v>1</v>
      </c>
      <c r="N12" s="8" t="s">
        <v>44</v>
      </c>
      <c r="AB12" t="s">
        <v>17</v>
      </c>
      <c r="AC12" s="11">
        <v>3.11</v>
      </c>
    </row>
    <row r="13" spans="1:29" x14ac:dyDescent="0.3">
      <c r="C13" t="s">
        <v>8</v>
      </c>
      <c r="D13" t="s">
        <v>35</v>
      </c>
      <c r="E13" t="s">
        <v>32</v>
      </c>
      <c r="F13" s="4">
        <v>6706</v>
      </c>
      <c r="G13" s="5">
        <v>459</v>
      </c>
      <c r="H13" s="29">
        <f>INDEX(products[], MATCH(data[Product], products[Product], 0), 2)</f>
        <v>8.65</v>
      </c>
      <c r="I13" s="27">
        <f>data[[#This Row],[Cost per unit]]*data[[#This Row],[Units]]</f>
        <v>3970.3500000000004</v>
      </c>
      <c r="M13" s="7">
        <v>2</v>
      </c>
      <c r="N13" s="8" t="s">
        <v>53</v>
      </c>
      <c r="AB13" t="s">
        <v>24</v>
      </c>
      <c r="AC13" s="11">
        <v>4.97</v>
      </c>
    </row>
    <row r="14" spans="1:29" x14ac:dyDescent="0.3">
      <c r="C14" t="s">
        <v>9</v>
      </c>
      <c r="D14" t="s">
        <v>35</v>
      </c>
      <c r="E14" t="s">
        <v>4</v>
      </c>
      <c r="F14" s="4">
        <v>959</v>
      </c>
      <c r="G14" s="5">
        <v>147</v>
      </c>
      <c r="H14" s="29">
        <f>INDEX(products[], MATCH(data[Product], products[Product], 0), 2)</f>
        <v>11.88</v>
      </c>
      <c r="I14" s="27">
        <f>data[[#This Row],[Cost per unit]]*data[[#This Row],[Units]]</f>
        <v>1746.3600000000001</v>
      </c>
      <c r="M14" s="7">
        <v>3</v>
      </c>
      <c r="N14" s="8" t="s">
        <v>45</v>
      </c>
      <c r="AB14" t="s">
        <v>26</v>
      </c>
      <c r="AC14" s="11">
        <v>5.6</v>
      </c>
    </row>
    <row r="15" spans="1:29" x14ac:dyDescent="0.3">
      <c r="C15" t="s">
        <v>41</v>
      </c>
      <c r="D15" t="s">
        <v>36</v>
      </c>
      <c r="E15" t="s">
        <v>18</v>
      </c>
      <c r="F15" s="4">
        <v>9632</v>
      </c>
      <c r="G15" s="5">
        <v>288</v>
      </c>
      <c r="H15" s="29">
        <f>INDEX(products[], MATCH(data[Product], products[Product], 0), 2)</f>
        <v>6.47</v>
      </c>
      <c r="I15" s="27">
        <f>data[[#This Row],[Cost per unit]]*data[[#This Row],[Units]]</f>
        <v>1863.36</v>
      </c>
      <c r="M15" s="7">
        <v>4</v>
      </c>
      <c r="N15" s="8" t="s">
        <v>46</v>
      </c>
      <c r="AB15" t="s">
        <v>31</v>
      </c>
      <c r="AC15" s="11">
        <v>5.79</v>
      </c>
    </row>
    <row r="16" spans="1:29" x14ac:dyDescent="0.3">
      <c r="C16" t="s">
        <v>6</v>
      </c>
      <c r="D16" t="s">
        <v>39</v>
      </c>
      <c r="E16" t="s">
        <v>25</v>
      </c>
      <c r="F16" s="4">
        <v>2100</v>
      </c>
      <c r="G16" s="5">
        <v>414</v>
      </c>
      <c r="H16" s="29">
        <f>INDEX(products[], MATCH(data[Product], products[Product], 0), 2)</f>
        <v>13.15</v>
      </c>
      <c r="I16" s="27">
        <f>data[[#This Row],[Cost per unit]]*data[[#This Row],[Units]]</f>
        <v>5444.1</v>
      </c>
      <c r="M16" s="7">
        <v>5</v>
      </c>
      <c r="N16" s="8" t="s">
        <v>54</v>
      </c>
      <c r="AB16" t="s">
        <v>18</v>
      </c>
      <c r="AC16" s="11">
        <v>6.47</v>
      </c>
    </row>
    <row r="17" spans="3:29" x14ac:dyDescent="0.3">
      <c r="C17" t="s">
        <v>40</v>
      </c>
      <c r="D17" t="s">
        <v>35</v>
      </c>
      <c r="E17" t="s">
        <v>33</v>
      </c>
      <c r="F17" s="4">
        <v>8869</v>
      </c>
      <c r="G17" s="5">
        <v>432</v>
      </c>
      <c r="H17" s="29">
        <f>INDEX(products[], MATCH(data[Product], products[Product], 0), 2)</f>
        <v>12.37</v>
      </c>
      <c r="I17" s="27">
        <f>data[[#This Row],[Cost per unit]]*data[[#This Row],[Units]]</f>
        <v>5343.8399999999992</v>
      </c>
      <c r="M17" s="7">
        <v>6</v>
      </c>
      <c r="N17" s="8" t="s">
        <v>55</v>
      </c>
      <c r="AB17" t="s">
        <v>23</v>
      </c>
      <c r="AC17" s="11">
        <v>6.49</v>
      </c>
    </row>
    <row r="18" spans="3:29" x14ac:dyDescent="0.3">
      <c r="C18" t="s">
        <v>6</v>
      </c>
      <c r="D18" t="s">
        <v>38</v>
      </c>
      <c r="E18" t="s">
        <v>31</v>
      </c>
      <c r="F18" s="4">
        <v>2681</v>
      </c>
      <c r="G18" s="5">
        <v>54</v>
      </c>
      <c r="H18" s="29">
        <f>INDEX(products[], MATCH(data[Product], products[Product], 0), 2)</f>
        <v>5.79</v>
      </c>
      <c r="I18" s="27">
        <f>data[[#This Row],[Cost per unit]]*data[[#This Row],[Units]]</f>
        <v>312.66000000000003</v>
      </c>
      <c r="M18" s="7">
        <v>7</v>
      </c>
      <c r="N18" s="8" t="s">
        <v>49</v>
      </c>
      <c r="AB18" t="s">
        <v>29</v>
      </c>
      <c r="AC18" s="11">
        <v>7.16</v>
      </c>
    </row>
    <row r="19" spans="3:29" x14ac:dyDescent="0.3">
      <c r="C19" t="s">
        <v>8</v>
      </c>
      <c r="D19" t="s">
        <v>35</v>
      </c>
      <c r="E19" t="s">
        <v>22</v>
      </c>
      <c r="F19" s="4">
        <v>5012</v>
      </c>
      <c r="G19" s="5">
        <v>210</v>
      </c>
      <c r="H19" s="29">
        <f>INDEX(products[], MATCH(data[Product], products[Product], 0), 2)</f>
        <v>9.77</v>
      </c>
      <c r="I19" s="27">
        <f>data[[#This Row],[Cost per unit]]*data[[#This Row],[Units]]</f>
        <v>2051.6999999999998</v>
      </c>
      <c r="M19" s="7">
        <v>8</v>
      </c>
      <c r="N19" s="8" t="s">
        <v>52</v>
      </c>
      <c r="AB19" t="s">
        <v>19</v>
      </c>
      <c r="AC19" s="11">
        <v>7.64</v>
      </c>
    </row>
    <row r="20" spans="3:29" x14ac:dyDescent="0.3">
      <c r="C20" t="s">
        <v>7</v>
      </c>
      <c r="D20" t="s">
        <v>38</v>
      </c>
      <c r="E20" t="s">
        <v>14</v>
      </c>
      <c r="F20" s="4">
        <v>1281</v>
      </c>
      <c r="G20" s="5">
        <v>75</v>
      </c>
      <c r="H20" s="29">
        <f>INDEX(products[], MATCH(data[Product], products[Product], 0), 2)</f>
        <v>11.7</v>
      </c>
      <c r="I20" s="27">
        <f>data[[#This Row],[Cost per unit]]*data[[#This Row],[Units]]</f>
        <v>877.5</v>
      </c>
      <c r="M20" s="7">
        <v>9</v>
      </c>
      <c r="N20" s="8" t="s">
        <v>47</v>
      </c>
      <c r="AB20" t="s">
        <v>32</v>
      </c>
      <c r="AC20" s="11">
        <v>8.65</v>
      </c>
    </row>
    <row r="21" spans="3:29" x14ac:dyDescent="0.3">
      <c r="C21" t="s">
        <v>5</v>
      </c>
      <c r="D21" t="s">
        <v>37</v>
      </c>
      <c r="E21" t="s">
        <v>14</v>
      </c>
      <c r="F21" s="4">
        <v>4991</v>
      </c>
      <c r="G21" s="5">
        <v>12</v>
      </c>
      <c r="H21" s="29">
        <f>INDEX(products[], MATCH(data[Product], products[Product], 0), 2)</f>
        <v>11.7</v>
      </c>
      <c r="I21" s="27">
        <f>data[[#This Row],[Cost per unit]]*data[[#This Row],[Units]]</f>
        <v>140.39999999999998</v>
      </c>
      <c r="M21" s="7">
        <v>10</v>
      </c>
      <c r="N21" s="8" t="s">
        <v>48</v>
      </c>
      <c r="AB21" t="s">
        <v>16</v>
      </c>
      <c r="AC21" s="11">
        <v>8.7899999999999991</v>
      </c>
    </row>
    <row r="22" spans="3:29" x14ac:dyDescent="0.3">
      <c r="C22" t="s">
        <v>2</v>
      </c>
      <c r="D22" t="s">
        <v>39</v>
      </c>
      <c r="E22" t="s">
        <v>25</v>
      </c>
      <c r="F22" s="4">
        <v>1785</v>
      </c>
      <c r="G22" s="5">
        <v>462</v>
      </c>
      <c r="H22" s="29">
        <f>INDEX(products[], MATCH(data[Product], products[Product], 0), 2)</f>
        <v>13.15</v>
      </c>
      <c r="I22" s="27">
        <f>data[[#This Row],[Cost per unit]]*data[[#This Row],[Units]]</f>
        <v>6075.3</v>
      </c>
      <c r="AB22" t="s">
        <v>21</v>
      </c>
      <c r="AC22" s="11">
        <v>9</v>
      </c>
    </row>
    <row r="23" spans="3:29" x14ac:dyDescent="0.3">
      <c r="C23" t="s">
        <v>3</v>
      </c>
      <c r="D23" t="s">
        <v>37</v>
      </c>
      <c r="E23" t="s">
        <v>17</v>
      </c>
      <c r="F23" s="4">
        <v>3983</v>
      </c>
      <c r="G23" s="5">
        <v>144</v>
      </c>
      <c r="H23" s="29">
        <f>INDEX(products[], MATCH(data[Product], products[Product], 0), 2)</f>
        <v>3.11</v>
      </c>
      <c r="I23" s="27">
        <f>data[[#This Row],[Cost per unit]]*data[[#This Row],[Units]]</f>
        <v>447.84</v>
      </c>
      <c r="AB23" t="s">
        <v>13</v>
      </c>
      <c r="AC23" s="11">
        <v>9.33</v>
      </c>
    </row>
    <row r="24" spans="3:29" x14ac:dyDescent="0.3">
      <c r="C24" t="s">
        <v>9</v>
      </c>
      <c r="D24" t="s">
        <v>38</v>
      </c>
      <c r="E24" t="s">
        <v>16</v>
      </c>
      <c r="F24" s="4">
        <v>2646</v>
      </c>
      <c r="G24" s="5">
        <v>120</v>
      </c>
      <c r="H24" s="29">
        <f>INDEX(products[], MATCH(data[Product], products[Product], 0), 2)</f>
        <v>8.7899999999999991</v>
      </c>
      <c r="I24" s="27">
        <f>data[[#This Row],[Cost per unit]]*data[[#This Row],[Units]]</f>
        <v>1054.8</v>
      </c>
      <c r="AB24" t="s">
        <v>22</v>
      </c>
      <c r="AC24" s="11">
        <v>9.77</v>
      </c>
    </row>
    <row r="25" spans="3:29" x14ac:dyDescent="0.3">
      <c r="C25" t="s">
        <v>2</v>
      </c>
      <c r="D25" t="s">
        <v>34</v>
      </c>
      <c r="E25" t="s">
        <v>13</v>
      </c>
      <c r="F25" s="4">
        <v>252</v>
      </c>
      <c r="G25" s="5">
        <v>54</v>
      </c>
      <c r="H25" s="29">
        <f>INDEX(products[], MATCH(data[Product], products[Product], 0), 2)</f>
        <v>9.33</v>
      </c>
      <c r="I25" s="27">
        <f>data[[#This Row],[Cost per unit]]*data[[#This Row],[Units]]</f>
        <v>503.82</v>
      </c>
      <c r="AB25" t="s">
        <v>28</v>
      </c>
      <c r="AC25" s="11">
        <v>10.38</v>
      </c>
    </row>
    <row r="26" spans="3:29" x14ac:dyDescent="0.3">
      <c r="C26" t="s">
        <v>3</v>
      </c>
      <c r="D26" t="s">
        <v>35</v>
      </c>
      <c r="E26" t="s">
        <v>25</v>
      </c>
      <c r="F26" s="4">
        <v>2464</v>
      </c>
      <c r="G26" s="5">
        <v>234</v>
      </c>
      <c r="H26" s="29">
        <f>INDEX(products[], MATCH(data[Product], products[Product], 0), 2)</f>
        <v>13.15</v>
      </c>
      <c r="I26" s="27">
        <f>data[[#This Row],[Cost per unit]]*data[[#This Row],[Units]]</f>
        <v>3077.1</v>
      </c>
      <c r="AB26" t="s">
        <v>20</v>
      </c>
      <c r="AC26" s="11">
        <v>10.62</v>
      </c>
    </row>
    <row r="27" spans="3:29" x14ac:dyDescent="0.3">
      <c r="C27" t="s">
        <v>3</v>
      </c>
      <c r="D27" t="s">
        <v>35</v>
      </c>
      <c r="E27" t="s">
        <v>29</v>
      </c>
      <c r="F27" s="4">
        <v>2114</v>
      </c>
      <c r="G27" s="5">
        <v>66</v>
      </c>
      <c r="H27" s="29">
        <f>INDEX(products[], MATCH(data[Product], products[Product], 0), 2)</f>
        <v>7.16</v>
      </c>
      <c r="I27" s="27">
        <f>data[[#This Row],[Cost per unit]]*data[[#This Row],[Units]]</f>
        <v>472.56</v>
      </c>
      <c r="AB27" t="s">
        <v>14</v>
      </c>
      <c r="AC27" s="11">
        <v>11.7</v>
      </c>
    </row>
    <row r="28" spans="3:29" x14ac:dyDescent="0.3">
      <c r="C28" t="s">
        <v>6</v>
      </c>
      <c r="D28" t="s">
        <v>37</v>
      </c>
      <c r="E28" t="s">
        <v>31</v>
      </c>
      <c r="F28" s="4">
        <v>7693</v>
      </c>
      <c r="G28" s="5">
        <v>87</v>
      </c>
      <c r="H28" s="29">
        <f>INDEX(products[], MATCH(data[Product], products[Product], 0), 2)</f>
        <v>5.79</v>
      </c>
      <c r="I28" s="27">
        <f>data[[#This Row],[Cost per unit]]*data[[#This Row],[Units]]</f>
        <v>503.73</v>
      </c>
      <c r="AB28" t="s">
        <v>15</v>
      </c>
      <c r="AC28" s="11">
        <v>11.73</v>
      </c>
    </row>
    <row r="29" spans="3:29" x14ac:dyDescent="0.3">
      <c r="C29" t="s">
        <v>5</v>
      </c>
      <c r="D29" t="s">
        <v>34</v>
      </c>
      <c r="E29" t="s">
        <v>20</v>
      </c>
      <c r="F29" s="4">
        <v>15610</v>
      </c>
      <c r="G29" s="5">
        <v>339</v>
      </c>
      <c r="H29" s="29">
        <f>INDEX(products[], MATCH(data[Product], products[Product], 0), 2)</f>
        <v>10.62</v>
      </c>
      <c r="I29" s="27">
        <f>data[[#This Row],[Cost per unit]]*data[[#This Row],[Units]]</f>
        <v>3600.18</v>
      </c>
      <c r="AB29" t="s">
        <v>4</v>
      </c>
      <c r="AC29" s="11">
        <v>11.88</v>
      </c>
    </row>
    <row r="30" spans="3:29" x14ac:dyDescent="0.3">
      <c r="C30" t="s">
        <v>41</v>
      </c>
      <c r="D30" t="s">
        <v>34</v>
      </c>
      <c r="E30" t="s">
        <v>22</v>
      </c>
      <c r="F30" s="4">
        <v>336</v>
      </c>
      <c r="G30" s="5">
        <v>144</v>
      </c>
      <c r="H30" s="29">
        <f>INDEX(products[], MATCH(data[Product], products[Product], 0), 2)</f>
        <v>9.77</v>
      </c>
      <c r="I30" s="27">
        <f>data[[#This Row],[Cost per unit]]*data[[#This Row],[Units]]</f>
        <v>1406.8799999999999</v>
      </c>
      <c r="AB30" t="s">
        <v>33</v>
      </c>
      <c r="AC30" s="11">
        <v>12.37</v>
      </c>
    </row>
    <row r="31" spans="3:29" x14ac:dyDescent="0.3">
      <c r="C31" t="s">
        <v>2</v>
      </c>
      <c r="D31" t="s">
        <v>39</v>
      </c>
      <c r="E31" t="s">
        <v>20</v>
      </c>
      <c r="F31" s="4">
        <v>9443</v>
      </c>
      <c r="G31" s="5">
        <v>162</v>
      </c>
      <c r="H31" s="29">
        <f>INDEX(products[], MATCH(data[Product], products[Product], 0), 2)</f>
        <v>10.62</v>
      </c>
      <c r="I31" s="27">
        <f>data[[#This Row],[Cost per unit]]*data[[#This Row],[Units]]</f>
        <v>1720.4399999999998</v>
      </c>
      <c r="AB31" t="s">
        <v>25</v>
      </c>
      <c r="AC31" s="11">
        <v>13.15</v>
      </c>
    </row>
    <row r="32" spans="3:29" x14ac:dyDescent="0.3">
      <c r="C32" t="s">
        <v>9</v>
      </c>
      <c r="D32" t="s">
        <v>34</v>
      </c>
      <c r="E32" t="s">
        <v>23</v>
      </c>
      <c r="F32" s="4">
        <v>8155</v>
      </c>
      <c r="G32" s="5">
        <v>90</v>
      </c>
      <c r="H32" s="29">
        <f>INDEX(products[], MATCH(data[Product], products[Product], 0), 2)</f>
        <v>6.49</v>
      </c>
      <c r="I32" s="27">
        <f>data[[#This Row],[Cost per unit]]*data[[#This Row],[Units]]</f>
        <v>584.1</v>
      </c>
      <c r="AB32" t="s">
        <v>30</v>
      </c>
      <c r="AC32" s="11">
        <v>14.49</v>
      </c>
    </row>
    <row r="33" spans="3:29" x14ac:dyDescent="0.3">
      <c r="C33" t="s">
        <v>8</v>
      </c>
      <c r="D33" t="s">
        <v>38</v>
      </c>
      <c r="E33" t="s">
        <v>23</v>
      </c>
      <c r="F33" s="4">
        <v>1701</v>
      </c>
      <c r="G33" s="5">
        <v>234</v>
      </c>
      <c r="H33" s="29">
        <f>INDEX(products[], MATCH(data[Product], products[Product], 0), 2)</f>
        <v>6.49</v>
      </c>
      <c r="I33" s="27">
        <f>data[[#This Row],[Cost per unit]]*data[[#This Row],[Units]]</f>
        <v>1518.66</v>
      </c>
      <c r="AB33" t="s">
        <v>27</v>
      </c>
      <c r="AC33" s="11">
        <v>16.73</v>
      </c>
    </row>
    <row r="34" spans="3:29" x14ac:dyDescent="0.3">
      <c r="C34" t="s">
        <v>10</v>
      </c>
      <c r="D34" t="s">
        <v>38</v>
      </c>
      <c r="E34" t="s">
        <v>22</v>
      </c>
      <c r="F34" s="4">
        <v>2205</v>
      </c>
      <c r="G34" s="5">
        <v>141</v>
      </c>
      <c r="H34" s="29">
        <f>INDEX(products[], MATCH(data[Product], products[Product], 0), 2)</f>
        <v>9.77</v>
      </c>
      <c r="I34" s="27">
        <f>data[[#This Row],[Cost per unit]]*data[[#This Row],[Units]]</f>
        <v>1377.57</v>
      </c>
    </row>
    <row r="35" spans="3:29" x14ac:dyDescent="0.3">
      <c r="C35" t="s">
        <v>8</v>
      </c>
      <c r="D35" t="s">
        <v>37</v>
      </c>
      <c r="E35" t="s">
        <v>19</v>
      </c>
      <c r="F35" s="4">
        <v>1771</v>
      </c>
      <c r="G35" s="5">
        <v>204</v>
      </c>
      <c r="H35" s="29">
        <f>INDEX(products[], MATCH(data[Product], products[Product], 0), 2)</f>
        <v>7.64</v>
      </c>
      <c r="I35" s="27">
        <f>data[[#This Row],[Cost per unit]]*data[[#This Row],[Units]]</f>
        <v>1558.56</v>
      </c>
    </row>
    <row r="36" spans="3:29" x14ac:dyDescent="0.3">
      <c r="C36" t="s">
        <v>41</v>
      </c>
      <c r="D36" t="s">
        <v>35</v>
      </c>
      <c r="E36" t="s">
        <v>15</v>
      </c>
      <c r="F36" s="4">
        <v>2114</v>
      </c>
      <c r="G36" s="5">
        <v>186</v>
      </c>
      <c r="H36" s="29">
        <f>INDEX(products[], MATCH(data[Product], products[Product], 0), 2)</f>
        <v>11.73</v>
      </c>
      <c r="I36" s="27">
        <f>data[[#This Row],[Cost per unit]]*data[[#This Row],[Units]]</f>
        <v>2181.7800000000002</v>
      </c>
    </row>
    <row r="37" spans="3:29" x14ac:dyDescent="0.3">
      <c r="C37" t="s">
        <v>41</v>
      </c>
      <c r="D37" t="s">
        <v>36</v>
      </c>
      <c r="E37" t="s">
        <v>13</v>
      </c>
      <c r="F37" s="4">
        <v>10311</v>
      </c>
      <c r="G37" s="5">
        <v>231</v>
      </c>
      <c r="H37" s="29">
        <f>INDEX(products[], MATCH(data[Product], products[Product], 0), 2)</f>
        <v>9.33</v>
      </c>
      <c r="I37" s="27">
        <f>data[[#This Row],[Cost per unit]]*data[[#This Row],[Units]]</f>
        <v>2155.23</v>
      </c>
    </row>
    <row r="38" spans="3:29" x14ac:dyDescent="0.3">
      <c r="C38" t="s">
        <v>3</v>
      </c>
      <c r="D38" t="s">
        <v>39</v>
      </c>
      <c r="E38" t="s">
        <v>16</v>
      </c>
      <c r="F38" s="4">
        <v>21</v>
      </c>
      <c r="G38" s="5">
        <v>168</v>
      </c>
      <c r="H38" s="29">
        <f>INDEX(products[], MATCH(data[Product], products[Product], 0), 2)</f>
        <v>8.7899999999999991</v>
      </c>
      <c r="I38" s="27">
        <f>data[[#This Row],[Cost per unit]]*data[[#This Row],[Units]]</f>
        <v>1476.7199999999998</v>
      </c>
    </row>
    <row r="39" spans="3:29" x14ac:dyDescent="0.3">
      <c r="C39" t="s">
        <v>10</v>
      </c>
      <c r="D39" t="s">
        <v>35</v>
      </c>
      <c r="E39" t="s">
        <v>20</v>
      </c>
      <c r="F39" s="4">
        <v>1974</v>
      </c>
      <c r="G39" s="5">
        <v>195</v>
      </c>
      <c r="H39" s="29">
        <f>INDEX(products[], MATCH(data[Product], products[Product], 0), 2)</f>
        <v>10.62</v>
      </c>
      <c r="I39" s="27">
        <f>data[[#This Row],[Cost per unit]]*data[[#This Row],[Units]]</f>
        <v>2070.8999999999996</v>
      </c>
    </row>
    <row r="40" spans="3:29" x14ac:dyDescent="0.3">
      <c r="C40" t="s">
        <v>5</v>
      </c>
      <c r="D40" t="s">
        <v>36</v>
      </c>
      <c r="E40" t="s">
        <v>23</v>
      </c>
      <c r="F40" s="4">
        <v>6314</v>
      </c>
      <c r="G40" s="5">
        <v>15</v>
      </c>
      <c r="H40" s="29">
        <f>INDEX(products[], MATCH(data[Product], products[Product], 0), 2)</f>
        <v>6.49</v>
      </c>
      <c r="I40" s="27">
        <f>data[[#This Row],[Cost per unit]]*data[[#This Row],[Units]]</f>
        <v>97.350000000000009</v>
      </c>
    </row>
    <row r="41" spans="3:29" x14ac:dyDescent="0.3">
      <c r="C41" t="s">
        <v>10</v>
      </c>
      <c r="D41" t="s">
        <v>37</v>
      </c>
      <c r="E41" t="s">
        <v>23</v>
      </c>
      <c r="F41" s="4">
        <v>4683</v>
      </c>
      <c r="G41" s="5">
        <v>30</v>
      </c>
      <c r="H41" s="29">
        <f>INDEX(products[], MATCH(data[Product], products[Product], 0), 2)</f>
        <v>6.49</v>
      </c>
      <c r="I41" s="27">
        <f>data[[#This Row],[Cost per unit]]*data[[#This Row],[Units]]</f>
        <v>194.70000000000002</v>
      </c>
    </row>
    <row r="42" spans="3:29" x14ac:dyDescent="0.3">
      <c r="C42" t="s">
        <v>41</v>
      </c>
      <c r="D42" t="s">
        <v>37</v>
      </c>
      <c r="E42" t="s">
        <v>24</v>
      </c>
      <c r="F42" s="4">
        <v>6398</v>
      </c>
      <c r="G42" s="5">
        <v>102</v>
      </c>
      <c r="H42" s="29">
        <f>INDEX(products[], MATCH(data[Product], products[Product], 0), 2)</f>
        <v>4.97</v>
      </c>
      <c r="I42" s="27">
        <f>data[[#This Row],[Cost per unit]]*data[[#This Row],[Units]]</f>
        <v>506.94</v>
      </c>
    </row>
    <row r="43" spans="3:29" x14ac:dyDescent="0.3">
      <c r="C43" t="s">
        <v>2</v>
      </c>
      <c r="D43" t="s">
        <v>35</v>
      </c>
      <c r="E43" t="s">
        <v>19</v>
      </c>
      <c r="F43" s="4">
        <v>553</v>
      </c>
      <c r="G43" s="5">
        <v>15</v>
      </c>
      <c r="H43" s="29">
        <f>INDEX(products[], MATCH(data[Product], products[Product], 0), 2)</f>
        <v>7.64</v>
      </c>
      <c r="I43" s="27">
        <f>data[[#This Row],[Cost per unit]]*data[[#This Row],[Units]]</f>
        <v>114.6</v>
      </c>
    </row>
    <row r="44" spans="3:29" x14ac:dyDescent="0.3">
      <c r="C44" t="s">
        <v>8</v>
      </c>
      <c r="D44" t="s">
        <v>39</v>
      </c>
      <c r="E44" t="s">
        <v>30</v>
      </c>
      <c r="F44" s="4">
        <v>7021</v>
      </c>
      <c r="G44" s="5">
        <v>183</v>
      </c>
      <c r="H44" s="29">
        <f>INDEX(products[], MATCH(data[Product], products[Product], 0), 2)</f>
        <v>14.49</v>
      </c>
      <c r="I44" s="27">
        <f>data[[#This Row],[Cost per unit]]*data[[#This Row],[Units]]</f>
        <v>2651.67</v>
      </c>
    </row>
    <row r="45" spans="3:29" x14ac:dyDescent="0.3">
      <c r="C45" t="s">
        <v>40</v>
      </c>
      <c r="D45" t="s">
        <v>39</v>
      </c>
      <c r="E45" t="s">
        <v>22</v>
      </c>
      <c r="F45" s="4">
        <v>5817</v>
      </c>
      <c r="G45" s="5">
        <v>12</v>
      </c>
      <c r="H45" s="29">
        <f>INDEX(products[], MATCH(data[Product], products[Product], 0), 2)</f>
        <v>9.77</v>
      </c>
      <c r="I45" s="27">
        <f>data[[#This Row],[Cost per unit]]*data[[#This Row],[Units]]</f>
        <v>117.24</v>
      </c>
    </row>
    <row r="46" spans="3:29" x14ac:dyDescent="0.3">
      <c r="C46" t="s">
        <v>41</v>
      </c>
      <c r="D46" t="s">
        <v>39</v>
      </c>
      <c r="E46" t="s">
        <v>14</v>
      </c>
      <c r="F46" s="4">
        <v>3976</v>
      </c>
      <c r="G46" s="5">
        <v>72</v>
      </c>
      <c r="H46" s="29">
        <f>INDEX(products[], MATCH(data[Product], products[Product], 0), 2)</f>
        <v>11.7</v>
      </c>
      <c r="I46" s="27">
        <f>data[[#This Row],[Cost per unit]]*data[[#This Row],[Units]]</f>
        <v>842.4</v>
      </c>
    </row>
    <row r="47" spans="3:29" x14ac:dyDescent="0.3">
      <c r="C47" t="s">
        <v>6</v>
      </c>
      <c r="D47" t="s">
        <v>38</v>
      </c>
      <c r="E47" t="s">
        <v>27</v>
      </c>
      <c r="F47" s="4">
        <v>1134</v>
      </c>
      <c r="G47" s="5">
        <v>282</v>
      </c>
      <c r="H47" s="29">
        <f>INDEX(products[], MATCH(data[Product], products[Product], 0), 2)</f>
        <v>16.73</v>
      </c>
      <c r="I47" s="27">
        <f>data[[#This Row],[Cost per unit]]*data[[#This Row],[Units]]</f>
        <v>4717.8599999999997</v>
      </c>
    </row>
    <row r="48" spans="3:29" x14ac:dyDescent="0.3">
      <c r="C48" t="s">
        <v>2</v>
      </c>
      <c r="D48" t="s">
        <v>39</v>
      </c>
      <c r="E48" t="s">
        <v>28</v>
      </c>
      <c r="F48" s="4">
        <v>6027</v>
      </c>
      <c r="G48" s="5">
        <v>144</v>
      </c>
      <c r="H48" s="29">
        <f>INDEX(products[], MATCH(data[Product], products[Product], 0), 2)</f>
        <v>10.38</v>
      </c>
      <c r="I48" s="27">
        <f>data[[#This Row],[Cost per unit]]*data[[#This Row],[Units]]</f>
        <v>1494.72</v>
      </c>
    </row>
    <row r="49" spans="3:9" x14ac:dyDescent="0.3">
      <c r="C49" t="s">
        <v>6</v>
      </c>
      <c r="D49" t="s">
        <v>37</v>
      </c>
      <c r="E49" t="s">
        <v>16</v>
      </c>
      <c r="F49" s="4">
        <v>1904</v>
      </c>
      <c r="G49" s="5">
        <v>405</v>
      </c>
      <c r="H49" s="29">
        <f>INDEX(products[], MATCH(data[Product], products[Product], 0), 2)</f>
        <v>8.7899999999999991</v>
      </c>
      <c r="I49" s="27">
        <f>data[[#This Row],[Cost per unit]]*data[[#This Row],[Units]]</f>
        <v>3559.95</v>
      </c>
    </row>
    <row r="50" spans="3:9" x14ac:dyDescent="0.3">
      <c r="C50" t="s">
        <v>7</v>
      </c>
      <c r="D50" t="s">
        <v>34</v>
      </c>
      <c r="E50" t="s">
        <v>32</v>
      </c>
      <c r="F50" s="4">
        <v>3262</v>
      </c>
      <c r="G50" s="5">
        <v>75</v>
      </c>
      <c r="H50" s="29">
        <f>INDEX(products[], MATCH(data[Product], products[Product], 0), 2)</f>
        <v>8.65</v>
      </c>
      <c r="I50" s="27">
        <f>data[[#This Row],[Cost per unit]]*data[[#This Row],[Units]]</f>
        <v>648.75</v>
      </c>
    </row>
    <row r="51" spans="3:9" x14ac:dyDescent="0.3">
      <c r="C51" t="s">
        <v>40</v>
      </c>
      <c r="D51" t="s">
        <v>34</v>
      </c>
      <c r="E51" t="s">
        <v>27</v>
      </c>
      <c r="F51" s="4">
        <v>2289</v>
      </c>
      <c r="G51" s="5">
        <v>135</v>
      </c>
      <c r="H51" s="29">
        <f>INDEX(products[], MATCH(data[Product], products[Product], 0), 2)</f>
        <v>16.73</v>
      </c>
      <c r="I51" s="27">
        <f>data[[#This Row],[Cost per unit]]*data[[#This Row],[Units]]</f>
        <v>2258.5500000000002</v>
      </c>
    </row>
    <row r="52" spans="3:9" x14ac:dyDescent="0.3">
      <c r="C52" t="s">
        <v>5</v>
      </c>
      <c r="D52" t="s">
        <v>34</v>
      </c>
      <c r="E52" t="s">
        <v>27</v>
      </c>
      <c r="F52" s="4">
        <v>6986</v>
      </c>
      <c r="G52" s="5">
        <v>21</v>
      </c>
      <c r="H52" s="29">
        <f>INDEX(products[], MATCH(data[Product], products[Product], 0), 2)</f>
        <v>16.73</v>
      </c>
      <c r="I52" s="27">
        <f>data[[#This Row],[Cost per unit]]*data[[#This Row],[Units]]</f>
        <v>351.33</v>
      </c>
    </row>
    <row r="53" spans="3:9" x14ac:dyDescent="0.3">
      <c r="C53" t="s">
        <v>2</v>
      </c>
      <c r="D53" t="s">
        <v>38</v>
      </c>
      <c r="E53" t="s">
        <v>23</v>
      </c>
      <c r="F53" s="4">
        <v>4417</v>
      </c>
      <c r="G53" s="5">
        <v>153</v>
      </c>
      <c r="H53" s="29">
        <f>INDEX(products[], MATCH(data[Product], products[Product], 0), 2)</f>
        <v>6.49</v>
      </c>
      <c r="I53" s="27">
        <f>data[[#This Row],[Cost per unit]]*data[[#This Row],[Units]]</f>
        <v>992.97</v>
      </c>
    </row>
    <row r="54" spans="3:9" x14ac:dyDescent="0.3">
      <c r="C54" t="s">
        <v>6</v>
      </c>
      <c r="D54" t="s">
        <v>34</v>
      </c>
      <c r="E54" t="s">
        <v>15</v>
      </c>
      <c r="F54" s="4">
        <v>1442</v>
      </c>
      <c r="G54" s="5">
        <v>15</v>
      </c>
      <c r="H54" s="29">
        <f>INDEX(products[], MATCH(data[Product], products[Product], 0), 2)</f>
        <v>11.73</v>
      </c>
      <c r="I54" s="27">
        <f>data[[#This Row],[Cost per unit]]*data[[#This Row],[Units]]</f>
        <v>175.95000000000002</v>
      </c>
    </row>
    <row r="55" spans="3:9" x14ac:dyDescent="0.3">
      <c r="C55" t="s">
        <v>3</v>
      </c>
      <c r="D55" t="s">
        <v>35</v>
      </c>
      <c r="E55" t="s">
        <v>14</v>
      </c>
      <c r="F55" s="4">
        <v>2415</v>
      </c>
      <c r="G55" s="5">
        <v>255</v>
      </c>
      <c r="H55" s="29">
        <f>INDEX(products[], MATCH(data[Product], products[Product], 0), 2)</f>
        <v>11.7</v>
      </c>
      <c r="I55" s="27">
        <f>data[[#This Row],[Cost per unit]]*data[[#This Row],[Units]]</f>
        <v>2983.5</v>
      </c>
    </row>
    <row r="56" spans="3:9" x14ac:dyDescent="0.3">
      <c r="C56" t="s">
        <v>2</v>
      </c>
      <c r="D56" t="s">
        <v>37</v>
      </c>
      <c r="E56" t="s">
        <v>19</v>
      </c>
      <c r="F56" s="4">
        <v>238</v>
      </c>
      <c r="G56" s="5">
        <v>18</v>
      </c>
      <c r="H56" s="29">
        <f>INDEX(products[], MATCH(data[Product], products[Product], 0), 2)</f>
        <v>7.64</v>
      </c>
      <c r="I56" s="27">
        <f>data[[#This Row],[Cost per unit]]*data[[#This Row],[Units]]</f>
        <v>137.51999999999998</v>
      </c>
    </row>
    <row r="57" spans="3:9" x14ac:dyDescent="0.3">
      <c r="C57" t="s">
        <v>6</v>
      </c>
      <c r="D57" t="s">
        <v>37</v>
      </c>
      <c r="E57" t="s">
        <v>23</v>
      </c>
      <c r="F57" s="4">
        <v>4949</v>
      </c>
      <c r="G57" s="5">
        <v>189</v>
      </c>
      <c r="H57" s="29">
        <f>INDEX(products[], MATCH(data[Product], products[Product], 0), 2)</f>
        <v>6.49</v>
      </c>
      <c r="I57" s="27">
        <f>data[[#This Row],[Cost per unit]]*data[[#This Row],[Units]]</f>
        <v>1226.6100000000001</v>
      </c>
    </row>
    <row r="58" spans="3:9" x14ac:dyDescent="0.3">
      <c r="C58" t="s">
        <v>5</v>
      </c>
      <c r="D58" t="s">
        <v>38</v>
      </c>
      <c r="E58" t="s">
        <v>32</v>
      </c>
      <c r="F58" s="4">
        <v>5075</v>
      </c>
      <c r="G58" s="5">
        <v>21</v>
      </c>
      <c r="H58" s="29">
        <f>INDEX(products[], MATCH(data[Product], products[Product], 0), 2)</f>
        <v>8.65</v>
      </c>
      <c r="I58" s="27">
        <f>data[[#This Row],[Cost per unit]]*data[[#This Row],[Units]]</f>
        <v>181.65</v>
      </c>
    </row>
    <row r="59" spans="3:9" x14ac:dyDescent="0.3">
      <c r="C59" t="s">
        <v>3</v>
      </c>
      <c r="D59" t="s">
        <v>36</v>
      </c>
      <c r="E59" t="s">
        <v>16</v>
      </c>
      <c r="F59" s="4">
        <v>9198</v>
      </c>
      <c r="G59" s="5">
        <v>36</v>
      </c>
      <c r="H59" s="29">
        <f>INDEX(products[], MATCH(data[Product], products[Product], 0), 2)</f>
        <v>8.7899999999999991</v>
      </c>
      <c r="I59" s="27">
        <f>data[[#This Row],[Cost per unit]]*data[[#This Row],[Units]]</f>
        <v>316.43999999999994</v>
      </c>
    </row>
    <row r="60" spans="3:9" x14ac:dyDescent="0.3">
      <c r="C60" t="s">
        <v>6</v>
      </c>
      <c r="D60" t="s">
        <v>34</v>
      </c>
      <c r="E60" t="s">
        <v>29</v>
      </c>
      <c r="F60" s="4">
        <v>3339</v>
      </c>
      <c r="G60" s="5">
        <v>75</v>
      </c>
      <c r="H60" s="29">
        <f>INDEX(products[], MATCH(data[Product], products[Product], 0), 2)</f>
        <v>7.16</v>
      </c>
      <c r="I60" s="27">
        <f>data[[#This Row],[Cost per unit]]*data[[#This Row],[Units]]</f>
        <v>537</v>
      </c>
    </row>
    <row r="61" spans="3:9" x14ac:dyDescent="0.3">
      <c r="C61" t="s">
        <v>40</v>
      </c>
      <c r="D61" t="s">
        <v>34</v>
      </c>
      <c r="E61" t="s">
        <v>17</v>
      </c>
      <c r="F61" s="4">
        <v>5019</v>
      </c>
      <c r="G61" s="5">
        <v>156</v>
      </c>
      <c r="H61" s="29">
        <f>INDEX(products[], MATCH(data[Product], products[Product], 0), 2)</f>
        <v>3.11</v>
      </c>
      <c r="I61" s="27">
        <f>data[[#This Row],[Cost per unit]]*data[[#This Row],[Units]]</f>
        <v>485.15999999999997</v>
      </c>
    </row>
    <row r="62" spans="3:9" x14ac:dyDescent="0.3">
      <c r="C62" t="s">
        <v>5</v>
      </c>
      <c r="D62" t="s">
        <v>36</v>
      </c>
      <c r="E62" t="s">
        <v>16</v>
      </c>
      <c r="F62" s="4">
        <v>16184</v>
      </c>
      <c r="G62" s="5">
        <v>39</v>
      </c>
      <c r="H62" s="29">
        <f>INDEX(products[], MATCH(data[Product], products[Product], 0), 2)</f>
        <v>8.7899999999999991</v>
      </c>
      <c r="I62" s="27">
        <f>data[[#This Row],[Cost per unit]]*data[[#This Row],[Units]]</f>
        <v>342.80999999999995</v>
      </c>
    </row>
    <row r="63" spans="3:9" x14ac:dyDescent="0.3">
      <c r="C63" t="s">
        <v>6</v>
      </c>
      <c r="D63" t="s">
        <v>36</v>
      </c>
      <c r="E63" t="s">
        <v>21</v>
      </c>
      <c r="F63" s="4">
        <v>497</v>
      </c>
      <c r="G63" s="5">
        <v>63</v>
      </c>
      <c r="H63" s="29">
        <f>INDEX(products[], MATCH(data[Product], products[Product], 0), 2)</f>
        <v>9</v>
      </c>
      <c r="I63" s="27">
        <f>data[[#This Row],[Cost per unit]]*data[[#This Row],[Units]]</f>
        <v>567</v>
      </c>
    </row>
    <row r="64" spans="3:9" x14ac:dyDescent="0.3">
      <c r="C64" t="s">
        <v>2</v>
      </c>
      <c r="D64" t="s">
        <v>36</v>
      </c>
      <c r="E64" t="s">
        <v>29</v>
      </c>
      <c r="F64" s="4">
        <v>8211</v>
      </c>
      <c r="G64" s="5">
        <v>75</v>
      </c>
      <c r="H64" s="29">
        <f>INDEX(products[], MATCH(data[Product], products[Product], 0), 2)</f>
        <v>7.16</v>
      </c>
      <c r="I64" s="27">
        <f>data[[#This Row],[Cost per unit]]*data[[#This Row],[Units]]</f>
        <v>537</v>
      </c>
    </row>
    <row r="65" spans="3:9" x14ac:dyDescent="0.3">
      <c r="C65" t="s">
        <v>2</v>
      </c>
      <c r="D65" t="s">
        <v>38</v>
      </c>
      <c r="E65" t="s">
        <v>28</v>
      </c>
      <c r="F65" s="4">
        <v>6580</v>
      </c>
      <c r="G65" s="5">
        <v>183</v>
      </c>
      <c r="H65" s="29">
        <f>INDEX(products[], MATCH(data[Product], products[Product], 0), 2)</f>
        <v>10.38</v>
      </c>
      <c r="I65" s="27">
        <f>data[[#This Row],[Cost per unit]]*data[[#This Row],[Units]]</f>
        <v>1899.5400000000002</v>
      </c>
    </row>
    <row r="66" spans="3:9" x14ac:dyDescent="0.3">
      <c r="C66" t="s">
        <v>41</v>
      </c>
      <c r="D66" t="s">
        <v>35</v>
      </c>
      <c r="E66" t="s">
        <v>13</v>
      </c>
      <c r="F66" s="4">
        <v>4760</v>
      </c>
      <c r="G66" s="5">
        <v>69</v>
      </c>
      <c r="H66" s="29">
        <f>INDEX(products[], MATCH(data[Product], products[Product], 0), 2)</f>
        <v>9.33</v>
      </c>
      <c r="I66" s="27">
        <f>data[[#This Row],[Cost per unit]]*data[[#This Row],[Units]]</f>
        <v>643.77</v>
      </c>
    </row>
    <row r="67" spans="3:9" x14ac:dyDescent="0.3">
      <c r="C67" t="s">
        <v>40</v>
      </c>
      <c r="D67" t="s">
        <v>36</v>
      </c>
      <c r="E67" t="s">
        <v>25</v>
      </c>
      <c r="F67" s="4">
        <v>5439</v>
      </c>
      <c r="G67" s="5">
        <v>30</v>
      </c>
      <c r="H67" s="29">
        <f>INDEX(products[], MATCH(data[Product], products[Product], 0), 2)</f>
        <v>13.15</v>
      </c>
      <c r="I67" s="27">
        <f>data[[#This Row],[Cost per unit]]*data[[#This Row],[Units]]</f>
        <v>394.5</v>
      </c>
    </row>
    <row r="68" spans="3:9" x14ac:dyDescent="0.3">
      <c r="C68" t="s">
        <v>41</v>
      </c>
      <c r="D68" t="s">
        <v>34</v>
      </c>
      <c r="E68" t="s">
        <v>17</v>
      </c>
      <c r="F68" s="4">
        <v>1463</v>
      </c>
      <c r="G68" s="5">
        <v>39</v>
      </c>
      <c r="H68" s="29">
        <f>INDEX(products[], MATCH(data[Product], products[Product], 0), 2)</f>
        <v>3.11</v>
      </c>
      <c r="I68" s="27">
        <f>data[[#This Row],[Cost per unit]]*data[[#This Row],[Units]]</f>
        <v>121.28999999999999</v>
      </c>
    </row>
    <row r="69" spans="3:9" x14ac:dyDescent="0.3">
      <c r="C69" t="s">
        <v>3</v>
      </c>
      <c r="D69" t="s">
        <v>34</v>
      </c>
      <c r="E69" t="s">
        <v>32</v>
      </c>
      <c r="F69" s="4">
        <v>7777</v>
      </c>
      <c r="G69" s="5">
        <v>504</v>
      </c>
      <c r="H69" s="29">
        <f>INDEX(products[], MATCH(data[Product], products[Product], 0), 2)</f>
        <v>8.65</v>
      </c>
      <c r="I69" s="27">
        <f>data[[#This Row],[Cost per unit]]*data[[#This Row],[Units]]</f>
        <v>4359.6000000000004</v>
      </c>
    </row>
    <row r="70" spans="3:9" x14ac:dyDescent="0.3">
      <c r="C70" t="s">
        <v>9</v>
      </c>
      <c r="D70" t="s">
        <v>37</v>
      </c>
      <c r="E70" t="s">
        <v>29</v>
      </c>
      <c r="F70" s="4">
        <v>1085</v>
      </c>
      <c r="G70" s="5">
        <v>273</v>
      </c>
      <c r="H70" s="29">
        <f>INDEX(products[], MATCH(data[Product], products[Product], 0), 2)</f>
        <v>7.16</v>
      </c>
      <c r="I70" s="27">
        <f>data[[#This Row],[Cost per unit]]*data[[#This Row],[Units]]</f>
        <v>1954.68</v>
      </c>
    </row>
    <row r="71" spans="3:9" x14ac:dyDescent="0.3">
      <c r="C71" t="s">
        <v>5</v>
      </c>
      <c r="D71" t="s">
        <v>37</v>
      </c>
      <c r="E71" t="s">
        <v>31</v>
      </c>
      <c r="F71" s="4">
        <v>182</v>
      </c>
      <c r="G71" s="5">
        <v>48</v>
      </c>
      <c r="H71" s="29">
        <f>INDEX(products[], MATCH(data[Product], products[Product], 0), 2)</f>
        <v>5.79</v>
      </c>
      <c r="I71" s="27">
        <f>data[[#This Row],[Cost per unit]]*data[[#This Row],[Units]]</f>
        <v>277.92</v>
      </c>
    </row>
    <row r="72" spans="3:9" x14ac:dyDescent="0.3">
      <c r="C72" t="s">
        <v>6</v>
      </c>
      <c r="D72" t="s">
        <v>34</v>
      </c>
      <c r="E72" t="s">
        <v>27</v>
      </c>
      <c r="F72" s="4">
        <v>4242</v>
      </c>
      <c r="G72" s="5">
        <v>207</v>
      </c>
      <c r="H72" s="29">
        <f>INDEX(products[], MATCH(data[Product], products[Product], 0), 2)</f>
        <v>16.73</v>
      </c>
      <c r="I72" s="27">
        <f>data[[#This Row],[Cost per unit]]*data[[#This Row],[Units]]</f>
        <v>3463.11</v>
      </c>
    </row>
    <row r="73" spans="3:9" x14ac:dyDescent="0.3">
      <c r="C73" t="s">
        <v>6</v>
      </c>
      <c r="D73" t="s">
        <v>36</v>
      </c>
      <c r="E73" t="s">
        <v>32</v>
      </c>
      <c r="F73" s="4">
        <v>6118</v>
      </c>
      <c r="G73" s="5">
        <v>9</v>
      </c>
      <c r="H73" s="29">
        <f>INDEX(products[], MATCH(data[Product], products[Product], 0), 2)</f>
        <v>8.65</v>
      </c>
      <c r="I73" s="27">
        <f>data[[#This Row],[Cost per unit]]*data[[#This Row],[Units]]</f>
        <v>77.850000000000009</v>
      </c>
    </row>
    <row r="74" spans="3:9" x14ac:dyDescent="0.3">
      <c r="C74" t="s">
        <v>10</v>
      </c>
      <c r="D74" t="s">
        <v>36</v>
      </c>
      <c r="E74" t="s">
        <v>23</v>
      </c>
      <c r="F74" s="4">
        <v>2317</v>
      </c>
      <c r="G74" s="5">
        <v>261</v>
      </c>
      <c r="H74" s="29">
        <f>INDEX(products[], MATCH(data[Product], products[Product], 0), 2)</f>
        <v>6.49</v>
      </c>
      <c r="I74" s="27">
        <f>data[[#This Row],[Cost per unit]]*data[[#This Row],[Units]]</f>
        <v>1693.89</v>
      </c>
    </row>
    <row r="75" spans="3:9" x14ac:dyDescent="0.3">
      <c r="C75" t="s">
        <v>6</v>
      </c>
      <c r="D75" t="s">
        <v>38</v>
      </c>
      <c r="E75" t="s">
        <v>16</v>
      </c>
      <c r="F75" s="4">
        <v>938</v>
      </c>
      <c r="G75" s="5">
        <v>6</v>
      </c>
      <c r="H75" s="29">
        <f>INDEX(products[], MATCH(data[Product], products[Product], 0), 2)</f>
        <v>8.7899999999999991</v>
      </c>
      <c r="I75" s="27">
        <f>data[[#This Row],[Cost per unit]]*data[[#This Row],[Units]]</f>
        <v>52.739999999999995</v>
      </c>
    </row>
    <row r="76" spans="3:9" x14ac:dyDescent="0.3">
      <c r="C76" t="s">
        <v>8</v>
      </c>
      <c r="D76" t="s">
        <v>37</v>
      </c>
      <c r="E76" t="s">
        <v>15</v>
      </c>
      <c r="F76" s="4">
        <v>9709</v>
      </c>
      <c r="G76" s="5">
        <v>30</v>
      </c>
      <c r="H76" s="29">
        <f>INDEX(products[], MATCH(data[Product], products[Product], 0), 2)</f>
        <v>11.73</v>
      </c>
      <c r="I76" s="27">
        <f>data[[#This Row],[Cost per unit]]*data[[#This Row],[Units]]</f>
        <v>351.90000000000003</v>
      </c>
    </row>
    <row r="77" spans="3:9" x14ac:dyDescent="0.3">
      <c r="C77" t="s">
        <v>7</v>
      </c>
      <c r="D77" t="s">
        <v>34</v>
      </c>
      <c r="E77" t="s">
        <v>20</v>
      </c>
      <c r="F77" s="4">
        <v>2205</v>
      </c>
      <c r="G77" s="5">
        <v>138</v>
      </c>
      <c r="H77" s="29">
        <f>INDEX(products[], MATCH(data[Product], products[Product], 0), 2)</f>
        <v>10.62</v>
      </c>
      <c r="I77" s="27">
        <f>data[[#This Row],[Cost per unit]]*data[[#This Row],[Units]]</f>
        <v>1465.56</v>
      </c>
    </row>
    <row r="78" spans="3:9" x14ac:dyDescent="0.3">
      <c r="C78" t="s">
        <v>7</v>
      </c>
      <c r="D78" t="s">
        <v>37</v>
      </c>
      <c r="E78" t="s">
        <v>17</v>
      </c>
      <c r="F78" s="4">
        <v>4487</v>
      </c>
      <c r="G78" s="5">
        <v>111</v>
      </c>
      <c r="H78" s="29">
        <f>INDEX(products[], MATCH(data[Product], products[Product], 0), 2)</f>
        <v>3.11</v>
      </c>
      <c r="I78" s="27">
        <f>data[[#This Row],[Cost per unit]]*data[[#This Row],[Units]]</f>
        <v>345.21</v>
      </c>
    </row>
    <row r="79" spans="3:9" x14ac:dyDescent="0.3">
      <c r="C79" t="s">
        <v>5</v>
      </c>
      <c r="D79" t="s">
        <v>35</v>
      </c>
      <c r="E79" t="s">
        <v>18</v>
      </c>
      <c r="F79" s="4">
        <v>2415</v>
      </c>
      <c r="G79" s="5">
        <v>15</v>
      </c>
      <c r="H79" s="29">
        <f>INDEX(products[], MATCH(data[Product], products[Product], 0), 2)</f>
        <v>6.47</v>
      </c>
      <c r="I79" s="27">
        <f>data[[#This Row],[Cost per unit]]*data[[#This Row],[Units]]</f>
        <v>97.05</v>
      </c>
    </row>
    <row r="80" spans="3:9" x14ac:dyDescent="0.3">
      <c r="C80" t="s">
        <v>40</v>
      </c>
      <c r="D80" t="s">
        <v>34</v>
      </c>
      <c r="E80" t="s">
        <v>19</v>
      </c>
      <c r="F80" s="4">
        <v>4018</v>
      </c>
      <c r="G80" s="5">
        <v>162</v>
      </c>
      <c r="H80" s="29">
        <f>INDEX(products[], MATCH(data[Product], products[Product], 0), 2)</f>
        <v>7.64</v>
      </c>
      <c r="I80" s="27">
        <f>data[[#This Row],[Cost per unit]]*data[[#This Row],[Units]]</f>
        <v>1237.6799999999998</v>
      </c>
    </row>
    <row r="81" spans="3:9" x14ac:dyDescent="0.3">
      <c r="C81" t="s">
        <v>5</v>
      </c>
      <c r="D81" t="s">
        <v>34</v>
      </c>
      <c r="E81" t="s">
        <v>19</v>
      </c>
      <c r="F81" s="4">
        <v>861</v>
      </c>
      <c r="G81" s="5">
        <v>195</v>
      </c>
      <c r="H81" s="29">
        <f>INDEX(products[], MATCH(data[Product], products[Product], 0), 2)</f>
        <v>7.64</v>
      </c>
      <c r="I81" s="27">
        <f>data[[#This Row],[Cost per unit]]*data[[#This Row],[Units]]</f>
        <v>1489.8</v>
      </c>
    </row>
    <row r="82" spans="3:9" x14ac:dyDescent="0.3">
      <c r="C82" t="s">
        <v>10</v>
      </c>
      <c r="D82" t="s">
        <v>38</v>
      </c>
      <c r="E82" t="s">
        <v>14</v>
      </c>
      <c r="F82" s="4">
        <v>5586</v>
      </c>
      <c r="G82" s="5">
        <v>525</v>
      </c>
      <c r="H82" s="29">
        <f>INDEX(products[], MATCH(data[Product], products[Product], 0), 2)</f>
        <v>11.7</v>
      </c>
      <c r="I82" s="27">
        <f>data[[#This Row],[Cost per unit]]*data[[#This Row],[Units]]</f>
        <v>6142.5</v>
      </c>
    </row>
    <row r="83" spans="3:9" x14ac:dyDescent="0.3">
      <c r="C83" t="s">
        <v>7</v>
      </c>
      <c r="D83" t="s">
        <v>34</v>
      </c>
      <c r="E83" t="s">
        <v>33</v>
      </c>
      <c r="F83" s="4">
        <v>2226</v>
      </c>
      <c r="G83" s="5">
        <v>48</v>
      </c>
      <c r="H83" s="29">
        <f>INDEX(products[], MATCH(data[Product], products[Product], 0), 2)</f>
        <v>12.37</v>
      </c>
      <c r="I83" s="27">
        <f>data[[#This Row],[Cost per unit]]*data[[#This Row],[Units]]</f>
        <v>593.76</v>
      </c>
    </row>
    <row r="84" spans="3:9" x14ac:dyDescent="0.3">
      <c r="C84" t="s">
        <v>9</v>
      </c>
      <c r="D84" t="s">
        <v>34</v>
      </c>
      <c r="E84" t="s">
        <v>28</v>
      </c>
      <c r="F84" s="4">
        <v>14329</v>
      </c>
      <c r="G84" s="5">
        <v>150</v>
      </c>
      <c r="H84" s="29">
        <f>INDEX(products[], MATCH(data[Product], products[Product], 0), 2)</f>
        <v>10.38</v>
      </c>
      <c r="I84" s="27">
        <f>data[[#This Row],[Cost per unit]]*data[[#This Row],[Units]]</f>
        <v>1557.0000000000002</v>
      </c>
    </row>
    <row r="85" spans="3:9" x14ac:dyDescent="0.3">
      <c r="C85" t="s">
        <v>9</v>
      </c>
      <c r="D85" t="s">
        <v>34</v>
      </c>
      <c r="E85" t="s">
        <v>20</v>
      </c>
      <c r="F85" s="4">
        <v>8463</v>
      </c>
      <c r="G85" s="5">
        <v>492</v>
      </c>
      <c r="H85" s="29">
        <f>INDEX(products[], MATCH(data[Product], products[Product], 0), 2)</f>
        <v>10.62</v>
      </c>
      <c r="I85" s="27">
        <f>data[[#This Row],[Cost per unit]]*data[[#This Row],[Units]]</f>
        <v>5225.04</v>
      </c>
    </row>
    <row r="86" spans="3:9" x14ac:dyDescent="0.3">
      <c r="C86" t="s">
        <v>5</v>
      </c>
      <c r="D86" t="s">
        <v>34</v>
      </c>
      <c r="E86" t="s">
        <v>29</v>
      </c>
      <c r="F86" s="4">
        <v>2891</v>
      </c>
      <c r="G86" s="5">
        <v>102</v>
      </c>
      <c r="H86" s="29">
        <f>INDEX(products[], MATCH(data[Product], products[Product], 0), 2)</f>
        <v>7.16</v>
      </c>
      <c r="I86" s="27">
        <f>data[[#This Row],[Cost per unit]]*data[[#This Row],[Units]]</f>
        <v>730.32</v>
      </c>
    </row>
    <row r="87" spans="3:9" x14ac:dyDescent="0.3">
      <c r="C87" t="s">
        <v>3</v>
      </c>
      <c r="D87" t="s">
        <v>36</v>
      </c>
      <c r="E87" t="s">
        <v>23</v>
      </c>
      <c r="F87" s="4">
        <v>3773</v>
      </c>
      <c r="G87" s="5">
        <v>165</v>
      </c>
      <c r="H87" s="29">
        <f>INDEX(products[], MATCH(data[Product], products[Product], 0), 2)</f>
        <v>6.49</v>
      </c>
      <c r="I87" s="27">
        <f>data[[#This Row],[Cost per unit]]*data[[#This Row],[Units]]</f>
        <v>1070.8500000000001</v>
      </c>
    </row>
    <row r="88" spans="3:9" x14ac:dyDescent="0.3">
      <c r="C88" t="s">
        <v>41</v>
      </c>
      <c r="D88" t="s">
        <v>36</v>
      </c>
      <c r="E88" t="s">
        <v>28</v>
      </c>
      <c r="F88" s="4">
        <v>854</v>
      </c>
      <c r="G88" s="5">
        <v>309</v>
      </c>
      <c r="H88" s="29">
        <f>INDEX(products[], MATCH(data[Product], products[Product], 0), 2)</f>
        <v>10.38</v>
      </c>
      <c r="I88" s="27">
        <f>data[[#This Row],[Cost per unit]]*data[[#This Row],[Units]]</f>
        <v>3207.42</v>
      </c>
    </row>
    <row r="89" spans="3:9" x14ac:dyDescent="0.3">
      <c r="C89" t="s">
        <v>6</v>
      </c>
      <c r="D89" t="s">
        <v>36</v>
      </c>
      <c r="E89" t="s">
        <v>17</v>
      </c>
      <c r="F89" s="4">
        <v>4970</v>
      </c>
      <c r="G89" s="5">
        <v>156</v>
      </c>
      <c r="H89" s="29">
        <f>INDEX(products[], MATCH(data[Product], products[Product], 0), 2)</f>
        <v>3.11</v>
      </c>
      <c r="I89" s="27">
        <f>data[[#This Row],[Cost per unit]]*data[[#This Row],[Units]]</f>
        <v>485.15999999999997</v>
      </c>
    </row>
    <row r="90" spans="3:9" x14ac:dyDescent="0.3">
      <c r="C90" t="s">
        <v>9</v>
      </c>
      <c r="D90" t="s">
        <v>35</v>
      </c>
      <c r="E90" t="s">
        <v>26</v>
      </c>
      <c r="F90" s="4">
        <v>98</v>
      </c>
      <c r="G90" s="5">
        <v>159</v>
      </c>
      <c r="H90" s="29">
        <f>INDEX(products[], MATCH(data[Product], products[Product], 0), 2)</f>
        <v>5.6</v>
      </c>
      <c r="I90" s="27">
        <f>data[[#This Row],[Cost per unit]]*data[[#This Row],[Units]]</f>
        <v>890.4</v>
      </c>
    </row>
    <row r="91" spans="3:9" x14ac:dyDescent="0.3">
      <c r="C91" t="s">
        <v>5</v>
      </c>
      <c r="D91" t="s">
        <v>35</v>
      </c>
      <c r="E91" t="s">
        <v>15</v>
      </c>
      <c r="F91" s="4">
        <v>13391</v>
      </c>
      <c r="G91" s="5">
        <v>201</v>
      </c>
      <c r="H91" s="29">
        <f>INDEX(products[], MATCH(data[Product], products[Product], 0), 2)</f>
        <v>11.73</v>
      </c>
      <c r="I91" s="27">
        <f>data[[#This Row],[Cost per unit]]*data[[#This Row],[Units]]</f>
        <v>2357.73</v>
      </c>
    </row>
    <row r="92" spans="3:9" x14ac:dyDescent="0.3">
      <c r="C92" t="s">
        <v>8</v>
      </c>
      <c r="D92" t="s">
        <v>39</v>
      </c>
      <c r="E92" t="s">
        <v>31</v>
      </c>
      <c r="F92" s="4">
        <v>8890</v>
      </c>
      <c r="G92" s="5">
        <v>210</v>
      </c>
      <c r="H92" s="29">
        <f>INDEX(products[], MATCH(data[Product], products[Product], 0), 2)</f>
        <v>5.79</v>
      </c>
      <c r="I92" s="27">
        <f>data[[#This Row],[Cost per unit]]*data[[#This Row],[Units]]</f>
        <v>1215.9000000000001</v>
      </c>
    </row>
    <row r="93" spans="3:9" x14ac:dyDescent="0.3">
      <c r="C93" t="s">
        <v>2</v>
      </c>
      <c r="D93" t="s">
        <v>38</v>
      </c>
      <c r="E93" t="s">
        <v>13</v>
      </c>
      <c r="F93" s="4">
        <v>56</v>
      </c>
      <c r="G93" s="5">
        <v>51</v>
      </c>
      <c r="H93" s="29">
        <f>INDEX(products[], MATCH(data[Product], products[Product], 0), 2)</f>
        <v>9.33</v>
      </c>
      <c r="I93" s="27">
        <f>data[[#This Row],[Cost per unit]]*data[[#This Row],[Units]]</f>
        <v>475.83</v>
      </c>
    </row>
    <row r="94" spans="3:9" x14ac:dyDescent="0.3">
      <c r="C94" t="s">
        <v>3</v>
      </c>
      <c r="D94" t="s">
        <v>36</v>
      </c>
      <c r="E94" t="s">
        <v>25</v>
      </c>
      <c r="F94" s="4">
        <v>3339</v>
      </c>
      <c r="G94" s="5">
        <v>39</v>
      </c>
      <c r="H94" s="29">
        <f>INDEX(products[], MATCH(data[Product], products[Product], 0), 2)</f>
        <v>13.15</v>
      </c>
      <c r="I94" s="27">
        <f>data[[#This Row],[Cost per unit]]*data[[#This Row],[Units]]</f>
        <v>512.85</v>
      </c>
    </row>
    <row r="95" spans="3:9" x14ac:dyDescent="0.3">
      <c r="C95" t="s">
        <v>10</v>
      </c>
      <c r="D95" t="s">
        <v>35</v>
      </c>
      <c r="E95" t="s">
        <v>18</v>
      </c>
      <c r="F95" s="4">
        <v>3808</v>
      </c>
      <c r="G95" s="5">
        <v>279</v>
      </c>
      <c r="H95" s="29">
        <f>INDEX(products[], MATCH(data[Product], products[Product], 0), 2)</f>
        <v>6.47</v>
      </c>
      <c r="I95" s="27">
        <f>data[[#This Row],[Cost per unit]]*data[[#This Row],[Units]]</f>
        <v>1805.1299999999999</v>
      </c>
    </row>
    <row r="96" spans="3:9" x14ac:dyDescent="0.3">
      <c r="C96" t="s">
        <v>10</v>
      </c>
      <c r="D96" t="s">
        <v>38</v>
      </c>
      <c r="E96" t="s">
        <v>13</v>
      </c>
      <c r="F96" s="4">
        <v>63</v>
      </c>
      <c r="G96" s="5">
        <v>123</v>
      </c>
      <c r="H96" s="29">
        <f>INDEX(products[], MATCH(data[Product], products[Product], 0), 2)</f>
        <v>9.33</v>
      </c>
      <c r="I96" s="27">
        <f>data[[#This Row],[Cost per unit]]*data[[#This Row],[Units]]</f>
        <v>1147.5899999999999</v>
      </c>
    </row>
    <row r="97" spans="3:9" x14ac:dyDescent="0.3">
      <c r="C97" t="s">
        <v>2</v>
      </c>
      <c r="D97" t="s">
        <v>39</v>
      </c>
      <c r="E97" t="s">
        <v>27</v>
      </c>
      <c r="F97" s="4">
        <v>7812</v>
      </c>
      <c r="G97" s="5">
        <v>81</v>
      </c>
      <c r="H97" s="29">
        <f>INDEX(products[], MATCH(data[Product], products[Product], 0), 2)</f>
        <v>16.73</v>
      </c>
      <c r="I97" s="27">
        <f>data[[#This Row],[Cost per unit]]*data[[#This Row],[Units]]</f>
        <v>1355.13</v>
      </c>
    </row>
    <row r="98" spans="3:9" x14ac:dyDescent="0.3">
      <c r="C98" t="s">
        <v>40</v>
      </c>
      <c r="D98" t="s">
        <v>37</v>
      </c>
      <c r="E98" t="s">
        <v>19</v>
      </c>
      <c r="F98" s="4">
        <v>7693</v>
      </c>
      <c r="G98" s="5">
        <v>21</v>
      </c>
      <c r="H98" s="29">
        <f>INDEX(products[], MATCH(data[Product], products[Product], 0), 2)</f>
        <v>7.64</v>
      </c>
      <c r="I98" s="27">
        <f>data[[#This Row],[Cost per unit]]*data[[#This Row],[Units]]</f>
        <v>160.44</v>
      </c>
    </row>
    <row r="99" spans="3:9" x14ac:dyDescent="0.3">
      <c r="C99" t="s">
        <v>3</v>
      </c>
      <c r="D99" t="s">
        <v>36</v>
      </c>
      <c r="E99" t="s">
        <v>28</v>
      </c>
      <c r="F99" s="4">
        <v>973</v>
      </c>
      <c r="G99" s="5">
        <v>162</v>
      </c>
      <c r="H99" s="29">
        <f>INDEX(products[], MATCH(data[Product], products[Product], 0), 2)</f>
        <v>10.38</v>
      </c>
      <c r="I99" s="27">
        <f>data[[#This Row],[Cost per unit]]*data[[#This Row],[Units]]</f>
        <v>1681.5600000000002</v>
      </c>
    </row>
    <row r="100" spans="3:9" x14ac:dyDescent="0.3">
      <c r="C100" t="s">
        <v>10</v>
      </c>
      <c r="D100" t="s">
        <v>35</v>
      </c>
      <c r="E100" t="s">
        <v>21</v>
      </c>
      <c r="F100" s="4">
        <v>567</v>
      </c>
      <c r="G100" s="5">
        <v>228</v>
      </c>
      <c r="H100" s="29">
        <f>INDEX(products[], MATCH(data[Product], products[Product], 0), 2)</f>
        <v>9</v>
      </c>
      <c r="I100" s="27">
        <f>data[[#This Row],[Cost per unit]]*data[[#This Row],[Units]]</f>
        <v>2052</v>
      </c>
    </row>
    <row r="101" spans="3:9" x14ac:dyDescent="0.3">
      <c r="C101" t="s">
        <v>10</v>
      </c>
      <c r="D101" t="s">
        <v>36</v>
      </c>
      <c r="E101" t="s">
        <v>29</v>
      </c>
      <c r="F101" s="4">
        <v>2471</v>
      </c>
      <c r="G101" s="5">
        <v>342</v>
      </c>
      <c r="H101" s="29">
        <f>INDEX(products[], MATCH(data[Product], products[Product], 0), 2)</f>
        <v>7.16</v>
      </c>
      <c r="I101" s="27">
        <f>data[[#This Row],[Cost per unit]]*data[[#This Row],[Units]]</f>
        <v>2448.7200000000003</v>
      </c>
    </row>
    <row r="102" spans="3:9" x14ac:dyDescent="0.3">
      <c r="C102" t="s">
        <v>5</v>
      </c>
      <c r="D102" t="s">
        <v>38</v>
      </c>
      <c r="E102" t="s">
        <v>13</v>
      </c>
      <c r="F102" s="4">
        <v>7189</v>
      </c>
      <c r="G102" s="5">
        <v>54</v>
      </c>
      <c r="H102" s="29">
        <f>INDEX(products[], MATCH(data[Product], products[Product], 0), 2)</f>
        <v>9.33</v>
      </c>
      <c r="I102" s="27">
        <f>data[[#This Row],[Cost per unit]]*data[[#This Row],[Units]]</f>
        <v>503.82</v>
      </c>
    </row>
    <row r="103" spans="3:9" x14ac:dyDescent="0.3">
      <c r="C103" t="s">
        <v>41</v>
      </c>
      <c r="D103" t="s">
        <v>35</v>
      </c>
      <c r="E103" t="s">
        <v>28</v>
      </c>
      <c r="F103" s="4">
        <v>7455</v>
      </c>
      <c r="G103" s="5">
        <v>216</v>
      </c>
      <c r="H103" s="29">
        <f>INDEX(products[], MATCH(data[Product], products[Product], 0), 2)</f>
        <v>10.38</v>
      </c>
      <c r="I103" s="27">
        <f>data[[#This Row],[Cost per unit]]*data[[#This Row],[Units]]</f>
        <v>2242.0800000000004</v>
      </c>
    </row>
    <row r="104" spans="3:9" x14ac:dyDescent="0.3">
      <c r="C104" t="s">
        <v>3</v>
      </c>
      <c r="D104" t="s">
        <v>34</v>
      </c>
      <c r="E104" t="s">
        <v>26</v>
      </c>
      <c r="F104" s="4">
        <v>3108</v>
      </c>
      <c r="G104" s="5">
        <v>54</v>
      </c>
      <c r="H104" s="29">
        <f>INDEX(products[], MATCH(data[Product], products[Product], 0), 2)</f>
        <v>5.6</v>
      </c>
      <c r="I104" s="27">
        <f>data[[#This Row],[Cost per unit]]*data[[#This Row],[Units]]</f>
        <v>302.39999999999998</v>
      </c>
    </row>
    <row r="105" spans="3:9" x14ac:dyDescent="0.3">
      <c r="C105" t="s">
        <v>6</v>
      </c>
      <c r="D105" t="s">
        <v>38</v>
      </c>
      <c r="E105" t="s">
        <v>25</v>
      </c>
      <c r="F105" s="4">
        <v>469</v>
      </c>
      <c r="G105" s="5">
        <v>75</v>
      </c>
      <c r="H105" s="29">
        <f>INDEX(products[], MATCH(data[Product], products[Product], 0), 2)</f>
        <v>13.15</v>
      </c>
      <c r="I105" s="27">
        <f>data[[#This Row],[Cost per unit]]*data[[#This Row],[Units]]</f>
        <v>986.25</v>
      </c>
    </row>
    <row r="106" spans="3:9" x14ac:dyDescent="0.3">
      <c r="C106" t="s">
        <v>9</v>
      </c>
      <c r="D106" t="s">
        <v>37</v>
      </c>
      <c r="E106" t="s">
        <v>23</v>
      </c>
      <c r="F106" s="4">
        <v>2737</v>
      </c>
      <c r="G106" s="5">
        <v>93</v>
      </c>
      <c r="H106" s="29">
        <f>INDEX(products[], MATCH(data[Product], products[Product], 0), 2)</f>
        <v>6.49</v>
      </c>
      <c r="I106" s="27">
        <f>data[[#This Row],[Cost per unit]]*data[[#This Row],[Units]]</f>
        <v>603.57000000000005</v>
      </c>
    </row>
    <row r="107" spans="3:9" x14ac:dyDescent="0.3">
      <c r="C107" t="s">
        <v>9</v>
      </c>
      <c r="D107" t="s">
        <v>37</v>
      </c>
      <c r="E107" t="s">
        <v>25</v>
      </c>
      <c r="F107" s="4">
        <v>4305</v>
      </c>
      <c r="G107" s="5">
        <v>156</v>
      </c>
      <c r="H107" s="29">
        <f>INDEX(products[], MATCH(data[Product], products[Product], 0), 2)</f>
        <v>13.15</v>
      </c>
      <c r="I107" s="27">
        <f>data[[#This Row],[Cost per unit]]*data[[#This Row],[Units]]</f>
        <v>2051.4</v>
      </c>
    </row>
    <row r="108" spans="3:9" x14ac:dyDescent="0.3">
      <c r="C108" t="s">
        <v>9</v>
      </c>
      <c r="D108" t="s">
        <v>38</v>
      </c>
      <c r="E108" t="s">
        <v>17</v>
      </c>
      <c r="F108" s="4">
        <v>2408</v>
      </c>
      <c r="G108" s="5">
        <v>9</v>
      </c>
      <c r="H108" s="29">
        <f>INDEX(products[], MATCH(data[Product], products[Product], 0), 2)</f>
        <v>3.11</v>
      </c>
      <c r="I108" s="27">
        <f>data[[#This Row],[Cost per unit]]*data[[#This Row],[Units]]</f>
        <v>27.99</v>
      </c>
    </row>
    <row r="109" spans="3:9" x14ac:dyDescent="0.3">
      <c r="C109" t="s">
        <v>3</v>
      </c>
      <c r="D109" t="s">
        <v>36</v>
      </c>
      <c r="E109" t="s">
        <v>19</v>
      </c>
      <c r="F109" s="4">
        <v>1281</v>
      </c>
      <c r="G109" s="5">
        <v>18</v>
      </c>
      <c r="H109" s="29">
        <f>INDEX(products[], MATCH(data[Product], products[Product], 0), 2)</f>
        <v>7.64</v>
      </c>
      <c r="I109" s="27">
        <f>data[[#This Row],[Cost per unit]]*data[[#This Row],[Units]]</f>
        <v>137.51999999999998</v>
      </c>
    </row>
    <row r="110" spans="3:9" x14ac:dyDescent="0.3">
      <c r="C110" t="s">
        <v>40</v>
      </c>
      <c r="D110" t="s">
        <v>35</v>
      </c>
      <c r="E110" t="s">
        <v>32</v>
      </c>
      <c r="F110" s="4">
        <v>12348</v>
      </c>
      <c r="G110" s="5">
        <v>234</v>
      </c>
      <c r="H110" s="29">
        <f>INDEX(products[], MATCH(data[Product], products[Product], 0), 2)</f>
        <v>8.65</v>
      </c>
      <c r="I110" s="27">
        <f>data[[#This Row],[Cost per unit]]*data[[#This Row],[Units]]</f>
        <v>2024.1000000000001</v>
      </c>
    </row>
    <row r="111" spans="3:9" x14ac:dyDescent="0.3">
      <c r="C111" t="s">
        <v>3</v>
      </c>
      <c r="D111" t="s">
        <v>34</v>
      </c>
      <c r="E111" t="s">
        <v>28</v>
      </c>
      <c r="F111" s="4">
        <v>3689</v>
      </c>
      <c r="G111" s="5">
        <v>312</v>
      </c>
      <c r="H111" s="29">
        <f>INDEX(products[], MATCH(data[Product], products[Product], 0), 2)</f>
        <v>10.38</v>
      </c>
      <c r="I111" s="27">
        <f>data[[#This Row],[Cost per unit]]*data[[#This Row],[Units]]</f>
        <v>3238.5600000000004</v>
      </c>
    </row>
    <row r="112" spans="3:9" x14ac:dyDescent="0.3">
      <c r="C112" t="s">
        <v>7</v>
      </c>
      <c r="D112" t="s">
        <v>36</v>
      </c>
      <c r="E112" t="s">
        <v>19</v>
      </c>
      <c r="F112" s="4">
        <v>2870</v>
      </c>
      <c r="G112" s="5">
        <v>300</v>
      </c>
      <c r="H112" s="29">
        <f>INDEX(products[], MATCH(data[Product], products[Product], 0), 2)</f>
        <v>7.64</v>
      </c>
      <c r="I112" s="27">
        <f>data[[#This Row],[Cost per unit]]*data[[#This Row],[Units]]</f>
        <v>2292</v>
      </c>
    </row>
    <row r="113" spans="3:9" x14ac:dyDescent="0.3">
      <c r="C113" t="s">
        <v>2</v>
      </c>
      <c r="D113" t="s">
        <v>36</v>
      </c>
      <c r="E113" t="s">
        <v>27</v>
      </c>
      <c r="F113" s="4">
        <v>798</v>
      </c>
      <c r="G113" s="5">
        <v>519</v>
      </c>
      <c r="H113" s="29">
        <f>INDEX(products[], MATCH(data[Product], products[Product], 0), 2)</f>
        <v>16.73</v>
      </c>
      <c r="I113" s="27">
        <f>data[[#This Row],[Cost per unit]]*data[[#This Row],[Units]]</f>
        <v>8682.8700000000008</v>
      </c>
    </row>
    <row r="114" spans="3:9" x14ac:dyDescent="0.3">
      <c r="C114" t="s">
        <v>41</v>
      </c>
      <c r="D114" t="s">
        <v>37</v>
      </c>
      <c r="E114" t="s">
        <v>21</v>
      </c>
      <c r="F114" s="4">
        <v>2933</v>
      </c>
      <c r="G114" s="5">
        <v>9</v>
      </c>
      <c r="H114" s="29">
        <f>INDEX(products[], MATCH(data[Product], products[Product], 0), 2)</f>
        <v>9</v>
      </c>
      <c r="I114" s="27">
        <f>data[[#This Row],[Cost per unit]]*data[[#This Row],[Units]]</f>
        <v>81</v>
      </c>
    </row>
    <row r="115" spans="3:9" x14ac:dyDescent="0.3">
      <c r="C115" t="s">
        <v>5</v>
      </c>
      <c r="D115" t="s">
        <v>35</v>
      </c>
      <c r="E115" t="s">
        <v>4</v>
      </c>
      <c r="F115" s="4">
        <v>2744</v>
      </c>
      <c r="G115" s="5">
        <v>9</v>
      </c>
      <c r="H115" s="29">
        <f>INDEX(products[], MATCH(data[Product], products[Product], 0), 2)</f>
        <v>11.88</v>
      </c>
      <c r="I115" s="27">
        <f>data[[#This Row],[Cost per unit]]*data[[#This Row],[Units]]</f>
        <v>106.92</v>
      </c>
    </row>
    <row r="116" spans="3:9" x14ac:dyDescent="0.3">
      <c r="C116" t="s">
        <v>40</v>
      </c>
      <c r="D116" t="s">
        <v>36</v>
      </c>
      <c r="E116" t="s">
        <v>33</v>
      </c>
      <c r="F116" s="4">
        <v>9772</v>
      </c>
      <c r="G116" s="5">
        <v>90</v>
      </c>
      <c r="H116" s="29">
        <f>INDEX(products[], MATCH(data[Product], products[Product], 0), 2)</f>
        <v>12.37</v>
      </c>
      <c r="I116" s="27">
        <f>data[[#This Row],[Cost per unit]]*data[[#This Row],[Units]]</f>
        <v>1113.3</v>
      </c>
    </row>
    <row r="117" spans="3:9" x14ac:dyDescent="0.3">
      <c r="C117" t="s">
        <v>7</v>
      </c>
      <c r="D117" t="s">
        <v>34</v>
      </c>
      <c r="E117" t="s">
        <v>25</v>
      </c>
      <c r="F117" s="4">
        <v>1568</v>
      </c>
      <c r="G117" s="5">
        <v>96</v>
      </c>
      <c r="H117" s="29">
        <f>INDEX(products[], MATCH(data[Product], products[Product], 0), 2)</f>
        <v>13.15</v>
      </c>
      <c r="I117" s="27">
        <f>data[[#This Row],[Cost per unit]]*data[[#This Row],[Units]]</f>
        <v>1262.4000000000001</v>
      </c>
    </row>
    <row r="118" spans="3:9" x14ac:dyDescent="0.3">
      <c r="C118" t="s">
        <v>2</v>
      </c>
      <c r="D118" t="s">
        <v>36</v>
      </c>
      <c r="E118" t="s">
        <v>16</v>
      </c>
      <c r="F118" s="4">
        <v>11417</v>
      </c>
      <c r="G118" s="5">
        <v>21</v>
      </c>
      <c r="H118" s="29">
        <f>INDEX(products[], MATCH(data[Product], products[Product], 0), 2)</f>
        <v>8.7899999999999991</v>
      </c>
      <c r="I118" s="27">
        <f>data[[#This Row],[Cost per unit]]*data[[#This Row],[Units]]</f>
        <v>184.58999999999997</v>
      </c>
    </row>
    <row r="119" spans="3:9" x14ac:dyDescent="0.3">
      <c r="C119" t="s">
        <v>40</v>
      </c>
      <c r="D119" t="s">
        <v>34</v>
      </c>
      <c r="E119" t="s">
        <v>26</v>
      </c>
      <c r="F119" s="4">
        <v>6748</v>
      </c>
      <c r="G119" s="5">
        <v>48</v>
      </c>
      <c r="H119" s="29">
        <f>INDEX(products[], MATCH(data[Product], products[Product], 0), 2)</f>
        <v>5.6</v>
      </c>
      <c r="I119" s="27">
        <f>data[[#This Row],[Cost per unit]]*data[[#This Row],[Units]]</f>
        <v>268.79999999999995</v>
      </c>
    </row>
    <row r="120" spans="3:9" x14ac:dyDescent="0.3">
      <c r="C120" t="s">
        <v>10</v>
      </c>
      <c r="D120" t="s">
        <v>36</v>
      </c>
      <c r="E120" t="s">
        <v>27</v>
      </c>
      <c r="F120" s="4">
        <v>1407</v>
      </c>
      <c r="G120" s="5">
        <v>72</v>
      </c>
      <c r="H120" s="29">
        <f>INDEX(products[], MATCH(data[Product], products[Product], 0), 2)</f>
        <v>16.73</v>
      </c>
      <c r="I120" s="27">
        <f>data[[#This Row],[Cost per unit]]*data[[#This Row],[Units]]</f>
        <v>1204.56</v>
      </c>
    </row>
    <row r="121" spans="3:9" x14ac:dyDescent="0.3">
      <c r="C121" t="s">
        <v>8</v>
      </c>
      <c r="D121" t="s">
        <v>35</v>
      </c>
      <c r="E121" t="s">
        <v>29</v>
      </c>
      <c r="F121" s="4">
        <v>2023</v>
      </c>
      <c r="G121" s="5">
        <v>168</v>
      </c>
      <c r="H121" s="29">
        <f>INDEX(products[], MATCH(data[Product], products[Product], 0), 2)</f>
        <v>7.16</v>
      </c>
      <c r="I121" s="27">
        <f>data[[#This Row],[Cost per unit]]*data[[#This Row],[Units]]</f>
        <v>1202.8800000000001</v>
      </c>
    </row>
    <row r="122" spans="3:9" x14ac:dyDescent="0.3">
      <c r="C122" t="s">
        <v>5</v>
      </c>
      <c r="D122" t="s">
        <v>39</v>
      </c>
      <c r="E122" t="s">
        <v>26</v>
      </c>
      <c r="F122" s="4">
        <v>5236</v>
      </c>
      <c r="G122" s="5">
        <v>51</v>
      </c>
      <c r="H122" s="29">
        <f>INDEX(products[], MATCH(data[Product], products[Product], 0), 2)</f>
        <v>5.6</v>
      </c>
      <c r="I122" s="27">
        <f>data[[#This Row],[Cost per unit]]*data[[#This Row],[Units]]</f>
        <v>285.59999999999997</v>
      </c>
    </row>
    <row r="123" spans="3:9" x14ac:dyDescent="0.3">
      <c r="C123" t="s">
        <v>41</v>
      </c>
      <c r="D123" t="s">
        <v>36</v>
      </c>
      <c r="E123" t="s">
        <v>19</v>
      </c>
      <c r="F123" s="4">
        <v>1925</v>
      </c>
      <c r="G123" s="5">
        <v>192</v>
      </c>
      <c r="H123" s="29">
        <f>INDEX(products[], MATCH(data[Product], products[Product], 0), 2)</f>
        <v>7.64</v>
      </c>
      <c r="I123" s="27">
        <f>data[[#This Row],[Cost per unit]]*data[[#This Row],[Units]]</f>
        <v>1466.8799999999999</v>
      </c>
    </row>
    <row r="124" spans="3:9" x14ac:dyDescent="0.3">
      <c r="C124" t="s">
        <v>7</v>
      </c>
      <c r="D124" t="s">
        <v>37</v>
      </c>
      <c r="E124" t="s">
        <v>14</v>
      </c>
      <c r="F124" s="4">
        <v>6608</v>
      </c>
      <c r="G124" s="5">
        <v>225</v>
      </c>
      <c r="H124" s="29">
        <f>INDEX(products[], MATCH(data[Product], products[Product], 0), 2)</f>
        <v>11.7</v>
      </c>
      <c r="I124" s="27">
        <f>data[[#This Row],[Cost per unit]]*data[[#This Row],[Units]]</f>
        <v>2632.5</v>
      </c>
    </row>
    <row r="125" spans="3:9" x14ac:dyDescent="0.3">
      <c r="C125" t="s">
        <v>6</v>
      </c>
      <c r="D125" t="s">
        <v>34</v>
      </c>
      <c r="E125" t="s">
        <v>26</v>
      </c>
      <c r="F125" s="4">
        <v>8008</v>
      </c>
      <c r="G125" s="5">
        <v>456</v>
      </c>
      <c r="H125" s="29">
        <f>INDEX(products[], MATCH(data[Product], products[Product], 0), 2)</f>
        <v>5.6</v>
      </c>
      <c r="I125" s="27">
        <f>data[[#This Row],[Cost per unit]]*data[[#This Row],[Units]]</f>
        <v>2553.6</v>
      </c>
    </row>
    <row r="126" spans="3:9" x14ac:dyDescent="0.3">
      <c r="C126" t="s">
        <v>10</v>
      </c>
      <c r="D126" t="s">
        <v>34</v>
      </c>
      <c r="E126" t="s">
        <v>25</v>
      </c>
      <c r="F126" s="4">
        <v>1428</v>
      </c>
      <c r="G126" s="5">
        <v>93</v>
      </c>
      <c r="H126" s="29">
        <f>INDEX(products[], MATCH(data[Product], products[Product], 0), 2)</f>
        <v>13.15</v>
      </c>
      <c r="I126" s="27">
        <f>data[[#This Row],[Cost per unit]]*data[[#This Row],[Units]]</f>
        <v>1222.95</v>
      </c>
    </row>
    <row r="127" spans="3:9" x14ac:dyDescent="0.3">
      <c r="C127" t="s">
        <v>6</v>
      </c>
      <c r="D127" t="s">
        <v>34</v>
      </c>
      <c r="E127" t="s">
        <v>4</v>
      </c>
      <c r="F127" s="4">
        <v>525</v>
      </c>
      <c r="G127" s="5">
        <v>48</v>
      </c>
      <c r="H127" s="29">
        <f>INDEX(products[], MATCH(data[Product], products[Product], 0), 2)</f>
        <v>11.88</v>
      </c>
      <c r="I127" s="27">
        <f>data[[#This Row],[Cost per unit]]*data[[#This Row],[Units]]</f>
        <v>570.24</v>
      </c>
    </row>
    <row r="128" spans="3:9" x14ac:dyDescent="0.3">
      <c r="C128" t="s">
        <v>6</v>
      </c>
      <c r="D128" t="s">
        <v>37</v>
      </c>
      <c r="E128" t="s">
        <v>18</v>
      </c>
      <c r="F128" s="4">
        <v>1505</v>
      </c>
      <c r="G128" s="5">
        <v>102</v>
      </c>
      <c r="H128" s="29">
        <f>INDEX(products[], MATCH(data[Product], products[Product], 0), 2)</f>
        <v>6.47</v>
      </c>
      <c r="I128" s="27">
        <f>data[[#This Row],[Cost per unit]]*data[[#This Row],[Units]]</f>
        <v>659.93999999999994</v>
      </c>
    </row>
    <row r="129" spans="3:9" x14ac:dyDescent="0.3">
      <c r="C129" t="s">
        <v>7</v>
      </c>
      <c r="D129" t="s">
        <v>35</v>
      </c>
      <c r="E129" t="s">
        <v>30</v>
      </c>
      <c r="F129" s="4">
        <v>6755</v>
      </c>
      <c r="G129" s="5">
        <v>252</v>
      </c>
      <c r="H129" s="29">
        <f>INDEX(products[], MATCH(data[Product], products[Product], 0), 2)</f>
        <v>14.49</v>
      </c>
      <c r="I129" s="27">
        <f>data[[#This Row],[Cost per unit]]*data[[#This Row],[Units]]</f>
        <v>3651.48</v>
      </c>
    </row>
    <row r="130" spans="3:9" x14ac:dyDescent="0.3">
      <c r="C130" t="s">
        <v>2</v>
      </c>
      <c r="D130" t="s">
        <v>37</v>
      </c>
      <c r="E130" t="s">
        <v>18</v>
      </c>
      <c r="F130" s="4">
        <v>11571</v>
      </c>
      <c r="G130" s="5">
        <v>138</v>
      </c>
      <c r="H130" s="29">
        <f>INDEX(products[], MATCH(data[Product], products[Product], 0), 2)</f>
        <v>6.47</v>
      </c>
      <c r="I130" s="27">
        <f>data[[#This Row],[Cost per unit]]*data[[#This Row],[Units]]</f>
        <v>892.86</v>
      </c>
    </row>
    <row r="131" spans="3:9" x14ac:dyDescent="0.3">
      <c r="C131" t="s">
        <v>40</v>
      </c>
      <c r="D131" t="s">
        <v>38</v>
      </c>
      <c r="E131" t="s">
        <v>25</v>
      </c>
      <c r="F131" s="4">
        <v>2541</v>
      </c>
      <c r="G131" s="5">
        <v>90</v>
      </c>
      <c r="H131" s="29">
        <f>INDEX(products[], MATCH(data[Product], products[Product], 0), 2)</f>
        <v>13.15</v>
      </c>
      <c r="I131" s="27">
        <f>data[[#This Row],[Cost per unit]]*data[[#This Row],[Units]]</f>
        <v>1183.5</v>
      </c>
    </row>
    <row r="132" spans="3:9" x14ac:dyDescent="0.3">
      <c r="C132" t="s">
        <v>41</v>
      </c>
      <c r="D132" t="s">
        <v>37</v>
      </c>
      <c r="E132" t="s">
        <v>30</v>
      </c>
      <c r="F132" s="4">
        <v>1526</v>
      </c>
      <c r="G132" s="5">
        <v>240</v>
      </c>
      <c r="H132" s="29">
        <f>INDEX(products[], MATCH(data[Product], products[Product], 0), 2)</f>
        <v>14.49</v>
      </c>
      <c r="I132" s="27">
        <f>data[[#This Row],[Cost per unit]]*data[[#This Row],[Units]]</f>
        <v>3477.6</v>
      </c>
    </row>
    <row r="133" spans="3:9" x14ac:dyDescent="0.3">
      <c r="C133" t="s">
        <v>40</v>
      </c>
      <c r="D133" t="s">
        <v>38</v>
      </c>
      <c r="E133" t="s">
        <v>4</v>
      </c>
      <c r="F133" s="4">
        <v>6125</v>
      </c>
      <c r="G133" s="5">
        <v>102</v>
      </c>
      <c r="H133" s="29">
        <f>INDEX(products[], MATCH(data[Product], products[Product], 0), 2)</f>
        <v>11.88</v>
      </c>
      <c r="I133" s="27">
        <f>data[[#This Row],[Cost per unit]]*data[[#This Row],[Units]]</f>
        <v>1211.76</v>
      </c>
    </row>
    <row r="134" spans="3:9" x14ac:dyDescent="0.3">
      <c r="C134" t="s">
        <v>41</v>
      </c>
      <c r="D134" t="s">
        <v>35</v>
      </c>
      <c r="E134" t="s">
        <v>27</v>
      </c>
      <c r="F134" s="4">
        <v>847</v>
      </c>
      <c r="G134" s="5">
        <v>129</v>
      </c>
      <c r="H134" s="29">
        <f>INDEX(products[], MATCH(data[Product], products[Product], 0), 2)</f>
        <v>16.73</v>
      </c>
      <c r="I134" s="27">
        <f>data[[#This Row],[Cost per unit]]*data[[#This Row],[Units]]</f>
        <v>2158.17</v>
      </c>
    </row>
    <row r="135" spans="3:9" x14ac:dyDescent="0.3">
      <c r="C135" t="s">
        <v>8</v>
      </c>
      <c r="D135" t="s">
        <v>35</v>
      </c>
      <c r="E135" t="s">
        <v>27</v>
      </c>
      <c r="F135" s="4">
        <v>4753</v>
      </c>
      <c r="G135" s="5">
        <v>300</v>
      </c>
      <c r="H135" s="29">
        <f>INDEX(products[], MATCH(data[Product], products[Product], 0), 2)</f>
        <v>16.73</v>
      </c>
      <c r="I135" s="27">
        <f>data[[#This Row],[Cost per unit]]*data[[#This Row],[Units]]</f>
        <v>5019</v>
      </c>
    </row>
    <row r="136" spans="3:9" x14ac:dyDescent="0.3">
      <c r="C136" t="s">
        <v>6</v>
      </c>
      <c r="D136" t="s">
        <v>38</v>
      </c>
      <c r="E136" t="s">
        <v>33</v>
      </c>
      <c r="F136" s="4">
        <v>959</v>
      </c>
      <c r="G136" s="5">
        <v>135</v>
      </c>
      <c r="H136" s="29">
        <f>INDEX(products[], MATCH(data[Product], products[Product], 0), 2)</f>
        <v>12.37</v>
      </c>
      <c r="I136" s="27">
        <f>data[[#This Row],[Cost per unit]]*data[[#This Row],[Units]]</f>
        <v>1669.9499999999998</v>
      </c>
    </row>
    <row r="137" spans="3:9" x14ac:dyDescent="0.3">
      <c r="C137" t="s">
        <v>7</v>
      </c>
      <c r="D137" t="s">
        <v>35</v>
      </c>
      <c r="E137" t="s">
        <v>24</v>
      </c>
      <c r="F137" s="4">
        <v>2793</v>
      </c>
      <c r="G137" s="5">
        <v>114</v>
      </c>
      <c r="H137" s="29">
        <f>INDEX(products[], MATCH(data[Product], products[Product], 0), 2)</f>
        <v>4.97</v>
      </c>
      <c r="I137" s="27">
        <f>data[[#This Row],[Cost per unit]]*data[[#This Row],[Units]]</f>
        <v>566.57999999999993</v>
      </c>
    </row>
    <row r="138" spans="3:9" x14ac:dyDescent="0.3">
      <c r="C138" t="s">
        <v>7</v>
      </c>
      <c r="D138" t="s">
        <v>35</v>
      </c>
      <c r="E138" t="s">
        <v>14</v>
      </c>
      <c r="F138" s="4">
        <v>4606</v>
      </c>
      <c r="G138" s="5">
        <v>63</v>
      </c>
      <c r="H138" s="29">
        <f>INDEX(products[], MATCH(data[Product], products[Product], 0), 2)</f>
        <v>11.7</v>
      </c>
      <c r="I138" s="27">
        <f>data[[#This Row],[Cost per unit]]*data[[#This Row],[Units]]</f>
        <v>737.09999999999991</v>
      </c>
    </row>
    <row r="139" spans="3:9" x14ac:dyDescent="0.3">
      <c r="C139" t="s">
        <v>7</v>
      </c>
      <c r="D139" t="s">
        <v>36</v>
      </c>
      <c r="E139" t="s">
        <v>29</v>
      </c>
      <c r="F139" s="4">
        <v>5551</v>
      </c>
      <c r="G139" s="5">
        <v>252</v>
      </c>
      <c r="H139" s="29">
        <f>INDEX(products[], MATCH(data[Product], products[Product], 0), 2)</f>
        <v>7.16</v>
      </c>
      <c r="I139" s="27">
        <f>data[[#This Row],[Cost per unit]]*data[[#This Row],[Units]]</f>
        <v>1804.32</v>
      </c>
    </row>
    <row r="140" spans="3:9" x14ac:dyDescent="0.3">
      <c r="C140" t="s">
        <v>10</v>
      </c>
      <c r="D140" t="s">
        <v>36</v>
      </c>
      <c r="E140" t="s">
        <v>32</v>
      </c>
      <c r="F140" s="4">
        <v>6657</v>
      </c>
      <c r="G140" s="5">
        <v>303</v>
      </c>
      <c r="H140" s="29">
        <f>INDEX(products[], MATCH(data[Product], products[Product], 0), 2)</f>
        <v>8.65</v>
      </c>
      <c r="I140" s="27">
        <f>data[[#This Row],[Cost per unit]]*data[[#This Row],[Units]]</f>
        <v>2620.9500000000003</v>
      </c>
    </row>
    <row r="141" spans="3:9" x14ac:dyDescent="0.3">
      <c r="C141" t="s">
        <v>7</v>
      </c>
      <c r="D141" t="s">
        <v>39</v>
      </c>
      <c r="E141" t="s">
        <v>17</v>
      </c>
      <c r="F141" s="4">
        <v>4438</v>
      </c>
      <c r="G141" s="5">
        <v>246</v>
      </c>
      <c r="H141" s="29">
        <f>INDEX(products[], MATCH(data[Product], products[Product], 0), 2)</f>
        <v>3.11</v>
      </c>
      <c r="I141" s="27">
        <f>data[[#This Row],[Cost per unit]]*data[[#This Row],[Units]]</f>
        <v>765.06</v>
      </c>
    </row>
    <row r="142" spans="3:9" x14ac:dyDescent="0.3">
      <c r="C142" t="s">
        <v>8</v>
      </c>
      <c r="D142" t="s">
        <v>38</v>
      </c>
      <c r="E142" t="s">
        <v>22</v>
      </c>
      <c r="F142" s="4">
        <v>168</v>
      </c>
      <c r="G142" s="5">
        <v>84</v>
      </c>
      <c r="H142" s="29">
        <f>INDEX(products[], MATCH(data[Product], products[Product], 0), 2)</f>
        <v>9.77</v>
      </c>
      <c r="I142" s="27">
        <f>data[[#This Row],[Cost per unit]]*data[[#This Row],[Units]]</f>
        <v>820.68</v>
      </c>
    </row>
    <row r="143" spans="3:9" x14ac:dyDescent="0.3">
      <c r="C143" t="s">
        <v>7</v>
      </c>
      <c r="D143" t="s">
        <v>34</v>
      </c>
      <c r="E143" t="s">
        <v>17</v>
      </c>
      <c r="F143" s="4">
        <v>7777</v>
      </c>
      <c r="G143" s="5">
        <v>39</v>
      </c>
      <c r="H143" s="29">
        <f>INDEX(products[], MATCH(data[Product], products[Product], 0), 2)</f>
        <v>3.11</v>
      </c>
      <c r="I143" s="27">
        <f>data[[#This Row],[Cost per unit]]*data[[#This Row],[Units]]</f>
        <v>121.28999999999999</v>
      </c>
    </row>
    <row r="144" spans="3:9" x14ac:dyDescent="0.3">
      <c r="C144" t="s">
        <v>5</v>
      </c>
      <c r="D144" t="s">
        <v>36</v>
      </c>
      <c r="E144" t="s">
        <v>17</v>
      </c>
      <c r="F144" s="4">
        <v>3339</v>
      </c>
      <c r="G144" s="5">
        <v>348</v>
      </c>
      <c r="H144" s="29">
        <f>INDEX(products[], MATCH(data[Product], products[Product], 0), 2)</f>
        <v>3.11</v>
      </c>
      <c r="I144" s="27">
        <f>data[[#This Row],[Cost per unit]]*data[[#This Row],[Units]]</f>
        <v>1082.28</v>
      </c>
    </row>
    <row r="145" spans="3:9" x14ac:dyDescent="0.3">
      <c r="C145" t="s">
        <v>7</v>
      </c>
      <c r="D145" t="s">
        <v>37</v>
      </c>
      <c r="E145" t="s">
        <v>33</v>
      </c>
      <c r="F145" s="4">
        <v>6391</v>
      </c>
      <c r="G145" s="5">
        <v>48</v>
      </c>
      <c r="H145" s="29">
        <f>INDEX(products[], MATCH(data[Product], products[Product], 0), 2)</f>
        <v>12.37</v>
      </c>
      <c r="I145" s="27">
        <f>data[[#This Row],[Cost per unit]]*data[[#This Row],[Units]]</f>
        <v>593.76</v>
      </c>
    </row>
    <row r="146" spans="3:9" x14ac:dyDescent="0.3">
      <c r="C146" t="s">
        <v>5</v>
      </c>
      <c r="D146" t="s">
        <v>37</v>
      </c>
      <c r="E146" t="s">
        <v>22</v>
      </c>
      <c r="F146" s="4">
        <v>518</v>
      </c>
      <c r="G146" s="5">
        <v>75</v>
      </c>
      <c r="H146" s="29">
        <f>INDEX(products[], MATCH(data[Product], products[Product], 0), 2)</f>
        <v>9.77</v>
      </c>
      <c r="I146" s="27">
        <f>data[[#This Row],[Cost per unit]]*data[[#This Row],[Units]]</f>
        <v>732.75</v>
      </c>
    </row>
    <row r="147" spans="3:9" x14ac:dyDescent="0.3">
      <c r="C147" t="s">
        <v>7</v>
      </c>
      <c r="D147" t="s">
        <v>38</v>
      </c>
      <c r="E147" t="s">
        <v>28</v>
      </c>
      <c r="F147" s="4">
        <v>5677</v>
      </c>
      <c r="G147" s="5">
        <v>258</v>
      </c>
      <c r="H147" s="29">
        <f>INDEX(products[], MATCH(data[Product], products[Product], 0), 2)</f>
        <v>10.38</v>
      </c>
      <c r="I147" s="27">
        <f>data[[#This Row],[Cost per unit]]*data[[#This Row],[Units]]</f>
        <v>2678.0400000000004</v>
      </c>
    </row>
    <row r="148" spans="3:9" x14ac:dyDescent="0.3">
      <c r="C148" t="s">
        <v>6</v>
      </c>
      <c r="D148" t="s">
        <v>39</v>
      </c>
      <c r="E148" t="s">
        <v>17</v>
      </c>
      <c r="F148" s="4">
        <v>6048</v>
      </c>
      <c r="G148" s="5">
        <v>27</v>
      </c>
      <c r="H148" s="29">
        <f>INDEX(products[], MATCH(data[Product], products[Product], 0), 2)</f>
        <v>3.11</v>
      </c>
      <c r="I148" s="27">
        <f>data[[#This Row],[Cost per unit]]*data[[#This Row],[Units]]</f>
        <v>83.97</v>
      </c>
    </row>
    <row r="149" spans="3:9" x14ac:dyDescent="0.3">
      <c r="C149" t="s">
        <v>8</v>
      </c>
      <c r="D149" t="s">
        <v>38</v>
      </c>
      <c r="E149" t="s">
        <v>32</v>
      </c>
      <c r="F149" s="4">
        <v>3752</v>
      </c>
      <c r="G149" s="5">
        <v>213</v>
      </c>
      <c r="H149" s="29">
        <f>INDEX(products[], MATCH(data[Product], products[Product], 0), 2)</f>
        <v>8.65</v>
      </c>
      <c r="I149" s="27">
        <f>data[[#This Row],[Cost per unit]]*data[[#This Row],[Units]]</f>
        <v>1842.45</v>
      </c>
    </row>
    <row r="150" spans="3:9" x14ac:dyDescent="0.3">
      <c r="C150" t="s">
        <v>5</v>
      </c>
      <c r="D150" t="s">
        <v>35</v>
      </c>
      <c r="E150" t="s">
        <v>29</v>
      </c>
      <c r="F150" s="4">
        <v>4480</v>
      </c>
      <c r="G150" s="5">
        <v>357</v>
      </c>
      <c r="H150" s="29">
        <f>INDEX(products[], MATCH(data[Product], products[Product], 0), 2)</f>
        <v>7.16</v>
      </c>
      <c r="I150" s="27">
        <f>data[[#This Row],[Cost per unit]]*data[[#This Row],[Units]]</f>
        <v>2556.12</v>
      </c>
    </row>
    <row r="151" spans="3:9" x14ac:dyDescent="0.3">
      <c r="C151" t="s">
        <v>9</v>
      </c>
      <c r="D151" t="s">
        <v>37</v>
      </c>
      <c r="E151" t="s">
        <v>4</v>
      </c>
      <c r="F151" s="4">
        <v>259</v>
      </c>
      <c r="G151" s="5">
        <v>207</v>
      </c>
      <c r="H151" s="29">
        <f>INDEX(products[], MATCH(data[Product], products[Product], 0), 2)</f>
        <v>11.88</v>
      </c>
      <c r="I151" s="27">
        <f>data[[#This Row],[Cost per unit]]*data[[#This Row],[Units]]</f>
        <v>2459.1600000000003</v>
      </c>
    </row>
    <row r="152" spans="3:9" x14ac:dyDescent="0.3">
      <c r="C152" t="s">
        <v>8</v>
      </c>
      <c r="D152" t="s">
        <v>37</v>
      </c>
      <c r="E152" t="s">
        <v>30</v>
      </c>
      <c r="F152" s="4">
        <v>42</v>
      </c>
      <c r="G152" s="5">
        <v>150</v>
      </c>
      <c r="H152" s="29">
        <f>INDEX(products[], MATCH(data[Product], products[Product], 0), 2)</f>
        <v>14.49</v>
      </c>
      <c r="I152" s="27">
        <f>data[[#This Row],[Cost per unit]]*data[[#This Row],[Units]]</f>
        <v>2173.5</v>
      </c>
    </row>
    <row r="153" spans="3:9" x14ac:dyDescent="0.3">
      <c r="C153" t="s">
        <v>41</v>
      </c>
      <c r="D153" t="s">
        <v>36</v>
      </c>
      <c r="E153" t="s">
        <v>26</v>
      </c>
      <c r="F153" s="4">
        <v>98</v>
      </c>
      <c r="G153" s="5">
        <v>204</v>
      </c>
      <c r="H153" s="29">
        <f>INDEX(products[], MATCH(data[Product], products[Product], 0), 2)</f>
        <v>5.6</v>
      </c>
      <c r="I153" s="27">
        <f>data[[#This Row],[Cost per unit]]*data[[#This Row],[Units]]</f>
        <v>1142.3999999999999</v>
      </c>
    </row>
    <row r="154" spans="3:9" x14ac:dyDescent="0.3">
      <c r="C154" t="s">
        <v>7</v>
      </c>
      <c r="D154" t="s">
        <v>35</v>
      </c>
      <c r="E154" t="s">
        <v>27</v>
      </c>
      <c r="F154" s="4">
        <v>2478</v>
      </c>
      <c r="G154" s="5">
        <v>21</v>
      </c>
      <c r="H154" s="29">
        <f>INDEX(products[], MATCH(data[Product], products[Product], 0), 2)</f>
        <v>16.73</v>
      </c>
      <c r="I154" s="27">
        <f>data[[#This Row],[Cost per unit]]*data[[#This Row],[Units]]</f>
        <v>351.33</v>
      </c>
    </row>
    <row r="155" spans="3:9" x14ac:dyDescent="0.3">
      <c r="C155" t="s">
        <v>41</v>
      </c>
      <c r="D155" t="s">
        <v>34</v>
      </c>
      <c r="E155" t="s">
        <v>33</v>
      </c>
      <c r="F155" s="4">
        <v>7847</v>
      </c>
      <c r="G155" s="5">
        <v>174</v>
      </c>
      <c r="H155" s="29">
        <f>INDEX(products[], MATCH(data[Product], products[Product], 0), 2)</f>
        <v>12.37</v>
      </c>
      <c r="I155" s="27">
        <f>data[[#This Row],[Cost per unit]]*data[[#This Row],[Units]]</f>
        <v>2152.3799999999997</v>
      </c>
    </row>
    <row r="156" spans="3:9" x14ac:dyDescent="0.3">
      <c r="C156" t="s">
        <v>2</v>
      </c>
      <c r="D156" t="s">
        <v>37</v>
      </c>
      <c r="E156" t="s">
        <v>17</v>
      </c>
      <c r="F156" s="4">
        <v>9926</v>
      </c>
      <c r="G156" s="5">
        <v>201</v>
      </c>
      <c r="H156" s="29">
        <f>INDEX(products[], MATCH(data[Product], products[Product], 0), 2)</f>
        <v>3.11</v>
      </c>
      <c r="I156" s="27">
        <f>data[[#This Row],[Cost per unit]]*data[[#This Row],[Units]]</f>
        <v>625.11</v>
      </c>
    </row>
    <row r="157" spans="3:9" x14ac:dyDescent="0.3">
      <c r="C157" t="s">
        <v>8</v>
      </c>
      <c r="D157" t="s">
        <v>38</v>
      </c>
      <c r="E157" t="s">
        <v>13</v>
      </c>
      <c r="F157" s="4">
        <v>819</v>
      </c>
      <c r="G157" s="5">
        <v>510</v>
      </c>
      <c r="H157" s="29">
        <f>INDEX(products[], MATCH(data[Product], products[Product], 0), 2)</f>
        <v>9.33</v>
      </c>
      <c r="I157" s="27">
        <f>data[[#This Row],[Cost per unit]]*data[[#This Row],[Units]]</f>
        <v>4758.3</v>
      </c>
    </row>
    <row r="158" spans="3:9" x14ac:dyDescent="0.3">
      <c r="C158" t="s">
        <v>6</v>
      </c>
      <c r="D158" t="s">
        <v>39</v>
      </c>
      <c r="E158" t="s">
        <v>29</v>
      </c>
      <c r="F158" s="4">
        <v>3052</v>
      </c>
      <c r="G158" s="5">
        <v>378</v>
      </c>
      <c r="H158" s="29">
        <f>INDEX(products[], MATCH(data[Product], products[Product], 0), 2)</f>
        <v>7.16</v>
      </c>
      <c r="I158" s="27">
        <f>data[[#This Row],[Cost per unit]]*data[[#This Row],[Units]]</f>
        <v>2706.48</v>
      </c>
    </row>
    <row r="159" spans="3:9" x14ac:dyDescent="0.3">
      <c r="C159" t="s">
        <v>9</v>
      </c>
      <c r="D159" t="s">
        <v>34</v>
      </c>
      <c r="E159" t="s">
        <v>21</v>
      </c>
      <c r="F159" s="4">
        <v>6832</v>
      </c>
      <c r="G159" s="5">
        <v>27</v>
      </c>
      <c r="H159" s="29">
        <f>INDEX(products[], MATCH(data[Product], products[Product], 0), 2)</f>
        <v>9</v>
      </c>
      <c r="I159" s="27">
        <f>data[[#This Row],[Cost per unit]]*data[[#This Row],[Units]]</f>
        <v>243</v>
      </c>
    </row>
    <row r="160" spans="3:9" x14ac:dyDescent="0.3">
      <c r="C160" t="s">
        <v>2</v>
      </c>
      <c r="D160" t="s">
        <v>39</v>
      </c>
      <c r="E160" t="s">
        <v>16</v>
      </c>
      <c r="F160" s="4">
        <v>2016</v>
      </c>
      <c r="G160" s="5">
        <v>117</v>
      </c>
      <c r="H160" s="29">
        <f>INDEX(products[], MATCH(data[Product], products[Product], 0), 2)</f>
        <v>8.7899999999999991</v>
      </c>
      <c r="I160" s="27">
        <f>data[[#This Row],[Cost per unit]]*data[[#This Row],[Units]]</f>
        <v>1028.4299999999998</v>
      </c>
    </row>
    <row r="161" spans="3:9" x14ac:dyDescent="0.3">
      <c r="C161" t="s">
        <v>6</v>
      </c>
      <c r="D161" t="s">
        <v>38</v>
      </c>
      <c r="E161" t="s">
        <v>21</v>
      </c>
      <c r="F161" s="4">
        <v>7322</v>
      </c>
      <c r="G161" s="5">
        <v>36</v>
      </c>
      <c r="H161" s="29">
        <f>INDEX(products[], MATCH(data[Product], products[Product], 0), 2)</f>
        <v>9</v>
      </c>
      <c r="I161" s="27">
        <f>data[[#This Row],[Cost per unit]]*data[[#This Row],[Units]]</f>
        <v>324</v>
      </c>
    </row>
    <row r="162" spans="3:9" x14ac:dyDescent="0.3">
      <c r="C162" t="s">
        <v>8</v>
      </c>
      <c r="D162" t="s">
        <v>35</v>
      </c>
      <c r="E162" t="s">
        <v>33</v>
      </c>
      <c r="F162" s="4">
        <v>357</v>
      </c>
      <c r="G162" s="5">
        <v>126</v>
      </c>
      <c r="H162" s="29">
        <f>INDEX(products[], MATCH(data[Product], products[Product], 0), 2)</f>
        <v>12.37</v>
      </c>
      <c r="I162" s="27">
        <f>data[[#This Row],[Cost per unit]]*data[[#This Row],[Units]]</f>
        <v>1558.62</v>
      </c>
    </row>
    <row r="163" spans="3:9" x14ac:dyDescent="0.3">
      <c r="C163" t="s">
        <v>9</v>
      </c>
      <c r="D163" t="s">
        <v>39</v>
      </c>
      <c r="E163" t="s">
        <v>25</v>
      </c>
      <c r="F163" s="4">
        <v>3192</v>
      </c>
      <c r="G163" s="5">
        <v>72</v>
      </c>
      <c r="H163" s="29">
        <f>INDEX(products[], MATCH(data[Product], products[Product], 0), 2)</f>
        <v>13.15</v>
      </c>
      <c r="I163" s="27">
        <f>data[[#This Row],[Cost per unit]]*data[[#This Row],[Units]]</f>
        <v>946.80000000000007</v>
      </c>
    </row>
    <row r="164" spans="3:9" x14ac:dyDescent="0.3">
      <c r="C164" t="s">
        <v>7</v>
      </c>
      <c r="D164" t="s">
        <v>36</v>
      </c>
      <c r="E164" t="s">
        <v>22</v>
      </c>
      <c r="F164" s="4">
        <v>8435</v>
      </c>
      <c r="G164" s="5">
        <v>42</v>
      </c>
      <c r="H164" s="29">
        <f>INDEX(products[], MATCH(data[Product], products[Product], 0), 2)</f>
        <v>9.77</v>
      </c>
      <c r="I164" s="27">
        <f>data[[#This Row],[Cost per unit]]*data[[#This Row],[Units]]</f>
        <v>410.34</v>
      </c>
    </row>
    <row r="165" spans="3:9" x14ac:dyDescent="0.3">
      <c r="C165" t="s">
        <v>40</v>
      </c>
      <c r="D165" t="s">
        <v>39</v>
      </c>
      <c r="E165" t="s">
        <v>29</v>
      </c>
      <c r="F165" s="4">
        <v>0</v>
      </c>
      <c r="G165" s="5">
        <v>135</v>
      </c>
      <c r="H165" s="29">
        <f>INDEX(products[], MATCH(data[Product], products[Product], 0), 2)</f>
        <v>7.16</v>
      </c>
      <c r="I165" s="27">
        <f>data[[#This Row],[Cost per unit]]*data[[#This Row],[Units]]</f>
        <v>966.6</v>
      </c>
    </row>
    <row r="166" spans="3:9" x14ac:dyDescent="0.3">
      <c r="C166" t="s">
        <v>7</v>
      </c>
      <c r="D166" t="s">
        <v>34</v>
      </c>
      <c r="E166" t="s">
        <v>24</v>
      </c>
      <c r="F166" s="4">
        <v>8862</v>
      </c>
      <c r="G166" s="5">
        <v>189</v>
      </c>
      <c r="H166" s="29">
        <f>INDEX(products[], MATCH(data[Product], products[Product], 0), 2)</f>
        <v>4.97</v>
      </c>
      <c r="I166" s="27">
        <f>data[[#This Row],[Cost per unit]]*data[[#This Row],[Units]]</f>
        <v>939.32999999999993</v>
      </c>
    </row>
    <row r="167" spans="3:9" x14ac:dyDescent="0.3">
      <c r="C167" t="s">
        <v>6</v>
      </c>
      <c r="D167" t="s">
        <v>37</v>
      </c>
      <c r="E167" t="s">
        <v>28</v>
      </c>
      <c r="F167" s="4">
        <v>3556</v>
      </c>
      <c r="G167" s="5">
        <v>459</v>
      </c>
      <c r="H167" s="29">
        <f>INDEX(products[], MATCH(data[Product], products[Product], 0), 2)</f>
        <v>10.38</v>
      </c>
      <c r="I167" s="27">
        <f>data[[#This Row],[Cost per unit]]*data[[#This Row],[Units]]</f>
        <v>4764.42</v>
      </c>
    </row>
    <row r="168" spans="3:9" x14ac:dyDescent="0.3">
      <c r="C168" t="s">
        <v>5</v>
      </c>
      <c r="D168" t="s">
        <v>34</v>
      </c>
      <c r="E168" t="s">
        <v>15</v>
      </c>
      <c r="F168" s="4">
        <v>7280</v>
      </c>
      <c r="G168" s="5">
        <v>201</v>
      </c>
      <c r="H168" s="29">
        <f>INDEX(products[], MATCH(data[Product], products[Product], 0), 2)</f>
        <v>11.73</v>
      </c>
      <c r="I168" s="27">
        <f>data[[#This Row],[Cost per unit]]*data[[#This Row],[Units]]</f>
        <v>2357.73</v>
      </c>
    </row>
    <row r="169" spans="3:9" x14ac:dyDescent="0.3">
      <c r="C169" t="s">
        <v>6</v>
      </c>
      <c r="D169" t="s">
        <v>34</v>
      </c>
      <c r="E169" t="s">
        <v>30</v>
      </c>
      <c r="F169" s="4">
        <v>3402</v>
      </c>
      <c r="G169" s="5">
        <v>366</v>
      </c>
      <c r="H169" s="29">
        <f>INDEX(products[], MATCH(data[Product], products[Product], 0), 2)</f>
        <v>14.49</v>
      </c>
      <c r="I169" s="27">
        <f>data[[#This Row],[Cost per unit]]*data[[#This Row],[Units]]</f>
        <v>5303.34</v>
      </c>
    </row>
    <row r="170" spans="3:9" x14ac:dyDescent="0.3">
      <c r="C170" t="s">
        <v>3</v>
      </c>
      <c r="D170" t="s">
        <v>37</v>
      </c>
      <c r="E170" t="s">
        <v>29</v>
      </c>
      <c r="F170" s="4">
        <v>4592</v>
      </c>
      <c r="G170" s="5">
        <v>324</v>
      </c>
      <c r="H170" s="29">
        <f>INDEX(products[], MATCH(data[Product], products[Product], 0), 2)</f>
        <v>7.16</v>
      </c>
      <c r="I170" s="27">
        <f>data[[#This Row],[Cost per unit]]*data[[#This Row],[Units]]</f>
        <v>2319.84</v>
      </c>
    </row>
    <row r="171" spans="3:9" x14ac:dyDescent="0.3">
      <c r="C171" t="s">
        <v>9</v>
      </c>
      <c r="D171" t="s">
        <v>35</v>
      </c>
      <c r="E171" t="s">
        <v>15</v>
      </c>
      <c r="F171" s="4">
        <v>7833</v>
      </c>
      <c r="G171" s="5">
        <v>243</v>
      </c>
      <c r="H171" s="29">
        <f>INDEX(products[], MATCH(data[Product], products[Product], 0), 2)</f>
        <v>11.73</v>
      </c>
      <c r="I171" s="27">
        <f>data[[#This Row],[Cost per unit]]*data[[#This Row],[Units]]</f>
        <v>2850.3900000000003</v>
      </c>
    </row>
    <row r="172" spans="3:9" x14ac:dyDescent="0.3">
      <c r="C172" t="s">
        <v>2</v>
      </c>
      <c r="D172" t="s">
        <v>39</v>
      </c>
      <c r="E172" t="s">
        <v>21</v>
      </c>
      <c r="F172" s="4">
        <v>7651</v>
      </c>
      <c r="G172" s="5">
        <v>213</v>
      </c>
      <c r="H172" s="29">
        <f>INDEX(products[], MATCH(data[Product], products[Product], 0), 2)</f>
        <v>9</v>
      </c>
      <c r="I172" s="27">
        <f>data[[#This Row],[Cost per unit]]*data[[#This Row],[Units]]</f>
        <v>1917</v>
      </c>
    </row>
    <row r="173" spans="3:9" x14ac:dyDescent="0.3">
      <c r="C173" t="s">
        <v>40</v>
      </c>
      <c r="D173" t="s">
        <v>35</v>
      </c>
      <c r="E173" t="s">
        <v>30</v>
      </c>
      <c r="F173" s="4">
        <v>2275</v>
      </c>
      <c r="G173" s="5">
        <v>447</v>
      </c>
      <c r="H173" s="29">
        <f>INDEX(products[], MATCH(data[Product], products[Product], 0), 2)</f>
        <v>14.49</v>
      </c>
      <c r="I173" s="27">
        <f>data[[#This Row],[Cost per unit]]*data[[#This Row],[Units]]</f>
        <v>6477.03</v>
      </c>
    </row>
    <row r="174" spans="3:9" x14ac:dyDescent="0.3">
      <c r="C174" t="s">
        <v>40</v>
      </c>
      <c r="D174" t="s">
        <v>38</v>
      </c>
      <c r="E174" t="s">
        <v>13</v>
      </c>
      <c r="F174" s="4">
        <v>5670</v>
      </c>
      <c r="G174" s="5">
        <v>297</v>
      </c>
      <c r="H174" s="29">
        <f>INDEX(products[], MATCH(data[Product], products[Product], 0), 2)</f>
        <v>9.33</v>
      </c>
      <c r="I174" s="27">
        <f>data[[#This Row],[Cost per unit]]*data[[#This Row],[Units]]</f>
        <v>2771.01</v>
      </c>
    </row>
    <row r="175" spans="3:9" x14ac:dyDescent="0.3">
      <c r="C175" t="s">
        <v>7</v>
      </c>
      <c r="D175" t="s">
        <v>35</v>
      </c>
      <c r="E175" t="s">
        <v>16</v>
      </c>
      <c r="F175" s="4">
        <v>2135</v>
      </c>
      <c r="G175" s="5">
        <v>27</v>
      </c>
      <c r="H175" s="29">
        <f>INDEX(products[], MATCH(data[Product], products[Product], 0), 2)</f>
        <v>8.7899999999999991</v>
      </c>
      <c r="I175" s="27">
        <f>data[[#This Row],[Cost per unit]]*data[[#This Row],[Units]]</f>
        <v>237.32999999999998</v>
      </c>
    </row>
    <row r="176" spans="3:9" x14ac:dyDescent="0.3">
      <c r="C176" t="s">
        <v>40</v>
      </c>
      <c r="D176" t="s">
        <v>34</v>
      </c>
      <c r="E176" t="s">
        <v>23</v>
      </c>
      <c r="F176" s="4">
        <v>2779</v>
      </c>
      <c r="G176" s="5">
        <v>75</v>
      </c>
      <c r="H176" s="29">
        <f>INDEX(products[], MATCH(data[Product], products[Product], 0), 2)</f>
        <v>6.49</v>
      </c>
      <c r="I176" s="27">
        <f>data[[#This Row],[Cost per unit]]*data[[#This Row],[Units]]</f>
        <v>486.75</v>
      </c>
    </row>
    <row r="177" spans="3:9" x14ac:dyDescent="0.3">
      <c r="C177" t="s">
        <v>10</v>
      </c>
      <c r="D177" t="s">
        <v>39</v>
      </c>
      <c r="E177" t="s">
        <v>33</v>
      </c>
      <c r="F177" s="4">
        <v>12950</v>
      </c>
      <c r="G177" s="5">
        <v>30</v>
      </c>
      <c r="H177" s="29">
        <f>INDEX(products[], MATCH(data[Product], products[Product], 0), 2)</f>
        <v>12.37</v>
      </c>
      <c r="I177" s="27">
        <f>data[[#This Row],[Cost per unit]]*data[[#This Row],[Units]]</f>
        <v>371.09999999999997</v>
      </c>
    </row>
    <row r="178" spans="3:9" x14ac:dyDescent="0.3">
      <c r="C178" t="s">
        <v>7</v>
      </c>
      <c r="D178" t="s">
        <v>36</v>
      </c>
      <c r="E178" t="s">
        <v>18</v>
      </c>
      <c r="F178" s="4">
        <v>2646</v>
      </c>
      <c r="G178" s="5">
        <v>177</v>
      </c>
      <c r="H178" s="29">
        <f>INDEX(products[], MATCH(data[Product], products[Product], 0), 2)</f>
        <v>6.47</v>
      </c>
      <c r="I178" s="27">
        <f>data[[#This Row],[Cost per unit]]*data[[#This Row],[Units]]</f>
        <v>1145.19</v>
      </c>
    </row>
    <row r="179" spans="3:9" x14ac:dyDescent="0.3">
      <c r="C179" t="s">
        <v>40</v>
      </c>
      <c r="D179" t="s">
        <v>34</v>
      </c>
      <c r="E179" t="s">
        <v>33</v>
      </c>
      <c r="F179" s="4">
        <v>3794</v>
      </c>
      <c r="G179" s="5">
        <v>159</v>
      </c>
      <c r="H179" s="29">
        <f>INDEX(products[], MATCH(data[Product], products[Product], 0), 2)</f>
        <v>12.37</v>
      </c>
      <c r="I179" s="27">
        <f>data[[#This Row],[Cost per unit]]*data[[#This Row],[Units]]</f>
        <v>1966.83</v>
      </c>
    </row>
    <row r="180" spans="3:9" x14ac:dyDescent="0.3">
      <c r="C180" t="s">
        <v>3</v>
      </c>
      <c r="D180" t="s">
        <v>35</v>
      </c>
      <c r="E180" t="s">
        <v>33</v>
      </c>
      <c r="F180" s="4">
        <v>819</v>
      </c>
      <c r="G180" s="5">
        <v>306</v>
      </c>
      <c r="H180" s="29">
        <f>INDEX(products[], MATCH(data[Product], products[Product], 0), 2)</f>
        <v>12.37</v>
      </c>
      <c r="I180" s="27">
        <f>data[[#This Row],[Cost per unit]]*data[[#This Row],[Units]]</f>
        <v>3785.22</v>
      </c>
    </row>
    <row r="181" spans="3:9" x14ac:dyDescent="0.3">
      <c r="C181" t="s">
        <v>3</v>
      </c>
      <c r="D181" t="s">
        <v>34</v>
      </c>
      <c r="E181" t="s">
        <v>20</v>
      </c>
      <c r="F181" s="4">
        <v>2583</v>
      </c>
      <c r="G181" s="5">
        <v>18</v>
      </c>
      <c r="H181" s="29">
        <f>INDEX(products[], MATCH(data[Product], products[Product], 0), 2)</f>
        <v>10.62</v>
      </c>
      <c r="I181" s="27">
        <f>data[[#This Row],[Cost per unit]]*data[[#This Row],[Units]]</f>
        <v>191.16</v>
      </c>
    </row>
    <row r="182" spans="3:9" x14ac:dyDescent="0.3">
      <c r="C182" t="s">
        <v>7</v>
      </c>
      <c r="D182" t="s">
        <v>35</v>
      </c>
      <c r="E182" t="s">
        <v>19</v>
      </c>
      <c r="F182" s="4">
        <v>4585</v>
      </c>
      <c r="G182" s="5">
        <v>240</v>
      </c>
      <c r="H182" s="29">
        <f>INDEX(products[], MATCH(data[Product], products[Product], 0), 2)</f>
        <v>7.64</v>
      </c>
      <c r="I182" s="27">
        <f>data[[#This Row],[Cost per unit]]*data[[#This Row],[Units]]</f>
        <v>1833.6</v>
      </c>
    </row>
    <row r="183" spans="3:9" x14ac:dyDescent="0.3">
      <c r="C183" t="s">
        <v>5</v>
      </c>
      <c r="D183" t="s">
        <v>34</v>
      </c>
      <c r="E183" t="s">
        <v>33</v>
      </c>
      <c r="F183" s="4">
        <v>1652</v>
      </c>
      <c r="G183" s="5">
        <v>93</v>
      </c>
      <c r="H183" s="29">
        <f>INDEX(products[], MATCH(data[Product], products[Product], 0), 2)</f>
        <v>12.37</v>
      </c>
      <c r="I183" s="27">
        <f>data[[#This Row],[Cost per unit]]*data[[#This Row],[Units]]</f>
        <v>1150.4099999999999</v>
      </c>
    </row>
    <row r="184" spans="3:9" x14ac:dyDescent="0.3">
      <c r="C184" t="s">
        <v>10</v>
      </c>
      <c r="D184" t="s">
        <v>34</v>
      </c>
      <c r="E184" t="s">
        <v>26</v>
      </c>
      <c r="F184" s="4">
        <v>4991</v>
      </c>
      <c r="G184" s="5">
        <v>9</v>
      </c>
      <c r="H184" s="29">
        <f>INDEX(products[], MATCH(data[Product], products[Product], 0), 2)</f>
        <v>5.6</v>
      </c>
      <c r="I184" s="27">
        <f>data[[#This Row],[Cost per unit]]*data[[#This Row],[Units]]</f>
        <v>50.4</v>
      </c>
    </row>
    <row r="185" spans="3:9" x14ac:dyDescent="0.3">
      <c r="C185" t="s">
        <v>8</v>
      </c>
      <c r="D185" t="s">
        <v>34</v>
      </c>
      <c r="E185" t="s">
        <v>16</v>
      </c>
      <c r="F185" s="4">
        <v>2009</v>
      </c>
      <c r="G185" s="5">
        <v>219</v>
      </c>
      <c r="H185" s="29">
        <f>INDEX(products[], MATCH(data[Product], products[Product], 0), 2)</f>
        <v>8.7899999999999991</v>
      </c>
      <c r="I185" s="27">
        <f>data[[#This Row],[Cost per unit]]*data[[#This Row],[Units]]</f>
        <v>1925.0099999999998</v>
      </c>
    </row>
    <row r="186" spans="3:9" x14ac:dyDescent="0.3">
      <c r="C186" t="s">
        <v>2</v>
      </c>
      <c r="D186" t="s">
        <v>39</v>
      </c>
      <c r="E186" t="s">
        <v>22</v>
      </c>
      <c r="F186" s="4">
        <v>1568</v>
      </c>
      <c r="G186" s="5">
        <v>141</v>
      </c>
      <c r="H186" s="29">
        <f>INDEX(products[], MATCH(data[Product], products[Product], 0), 2)</f>
        <v>9.77</v>
      </c>
      <c r="I186" s="27">
        <f>data[[#This Row],[Cost per unit]]*data[[#This Row],[Units]]</f>
        <v>1377.57</v>
      </c>
    </row>
    <row r="187" spans="3:9" x14ac:dyDescent="0.3">
      <c r="C187" t="s">
        <v>41</v>
      </c>
      <c r="D187" t="s">
        <v>37</v>
      </c>
      <c r="E187" t="s">
        <v>20</v>
      </c>
      <c r="F187" s="4">
        <v>3388</v>
      </c>
      <c r="G187" s="5">
        <v>123</v>
      </c>
      <c r="H187" s="29">
        <f>INDEX(products[], MATCH(data[Product], products[Product], 0), 2)</f>
        <v>10.62</v>
      </c>
      <c r="I187" s="27">
        <f>data[[#This Row],[Cost per unit]]*data[[#This Row],[Units]]</f>
        <v>1306.26</v>
      </c>
    </row>
    <row r="188" spans="3:9" x14ac:dyDescent="0.3">
      <c r="C188" t="s">
        <v>40</v>
      </c>
      <c r="D188" t="s">
        <v>38</v>
      </c>
      <c r="E188" t="s">
        <v>24</v>
      </c>
      <c r="F188" s="4">
        <v>623</v>
      </c>
      <c r="G188" s="5">
        <v>51</v>
      </c>
      <c r="H188" s="29">
        <f>INDEX(products[], MATCH(data[Product], products[Product], 0), 2)</f>
        <v>4.97</v>
      </c>
      <c r="I188" s="27">
        <f>data[[#This Row],[Cost per unit]]*data[[#This Row],[Units]]</f>
        <v>253.47</v>
      </c>
    </row>
    <row r="189" spans="3:9" x14ac:dyDescent="0.3">
      <c r="C189" t="s">
        <v>6</v>
      </c>
      <c r="D189" t="s">
        <v>36</v>
      </c>
      <c r="E189" t="s">
        <v>4</v>
      </c>
      <c r="F189" s="4">
        <v>10073</v>
      </c>
      <c r="G189" s="5">
        <v>120</v>
      </c>
      <c r="H189" s="29">
        <f>INDEX(products[], MATCH(data[Product], products[Product], 0), 2)</f>
        <v>11.88</v>
      </c>
      <c r="I189" s="27">
        <f>data[[#This Row],[Cost per unit]]*data[[#This Row],[Units]]</f>
        <v>1425.6000000000001</v>
      </c>
    </row>
    <row r="190" spans="3:9" x14ac:dyDescent="0.3">
      <c r="C190" t="s">
        <v>8</v>
      </c>
      <c r="D190" t="s">
        <v>39</v>
      </c>
      <c r="E190" t="s">
        <v>26</v>
      </c>
      <c r="F190" s="4">
        <v>1561</v>
      </c>
      <c r="G190" s="5">
        <v>27</v>
      </c>
      <c r="H190" s="29">
        <f>INDEX(products[], MATCH(data[Product], products[Product], 0), 2)</f>
        <v>5.6</v>
      </c>
      <c r="I190" s="27">
        <f>data[[#This Row],[Cost per unit]]*data[[#This Row],[Units]]</f>
        <v>151.19999999999999</v>
      </c>
    </row>
    <row r="191" spans="3:9" x14ac:dyDescent="0.3">
      <c r="C191" t="s">
        <v>9</v>
      </c>
      <c r="D191" t="s">
        <v>36</v>
      </c>
      <c r="E191" t="s">
        <v>27</v>
      </c>
      <c r="F191" s="4">
        <v>11522</v>
      </c>
      <c r="G191" s="5">
        <v>204</v>
      </c>
      <c r="H191" s="29">
        <f>INDEX(products[], MATCH(data[Product], products[Product], 0), 2)</f>
        <v>16.73</v>
      </c>
      <c r="I191" s="27">
        <f>data[[#This Row],[Cost per unit]]*data[[#This Row],[Units]]</f>
        <v>3412.92</v>
      </c>
    </row>
    <row r="192" spans="3:9" x14ac:dyDescent="0.3">
      <c r="C192" t="s">
        <v>6</v>
      </c>
      <c r="D192" t="s">
        <v>38</v>
      </c>
      <c r="E192" t="s">
        <v>13</v>
      </c>
      <c r="F192" s="4">
        <v>2317</v>
      </c>
      <c r="G192" s="5">
        <v>123</v>
      </c>
      <c r="H192" s="29">
        <f>INDEX(products[], MATCH(data[Product], products[Product], 0), 2)</f>
        <v>9.33</v>
      </c>
      <c r="I192" s="27">
        <f>data[[#This Row],[Cost per unit]]*data[[#This Row],[Units]]</f>
        <v>1147.5899999999999</v>
      </c>
    </row>
    <row r="193" spans="3:9" x14ac:dyDescent="0.3">
      <c r="C193" t="s">
        <v>10</v>
      </c>
      <c r="D193" t="s">
        <v>37</v>
      </c>
      <c r="E193" t="s">
        <v>28</v>
      </c>
      <c r="F193" s="4">
        <v>3059</v>
      </c>
      <c r="G193" s="5">
        <v>27</v>
      </c>
      <c r="H193" s="29">
        <f>INDEX(products[], MATCH(data[Product], products[Product], 0), 2)</f>
        <v>10.38</v>
      </c>
      <c r="I193" s="27">
        <f>data[[#This Row],[Cost per unit]]*data[[#This Row],[Units]]</f>
        <v>280.26000000000005</v>
      </c>
    </row>
    <row r="194" spans="3:9" x14ac:dyDescent="0.3">
      <c r="C194" t="s">
        <v>41</v>
      </c>
      <c r="D194" t="s">
        <v>37</v>
      </c>
      <c r="E194" t="s">
        <v>26</v>
      </c>
      <c r="F194" s="4">
        <v>2324</v>
      </c>
      <c r="G194" s="5">
        <v>177</v>
      </c>
      <c r="H194" s="29">
        <f>INDEX(products[], MATCH(data[Product], products[Product], 0), 2)</f>
        <v>5.6</v>
      </c>
      <c r="I194" s="27">
        <f>data[[#This Row],[Cost per unit]]*data[[#This Row],[Units]]</f>
        <v>991.19999999999993</v>
      </c>
    </row>
    <row r="195" spans="3:9" x14ac:dyDescent="0.3">
      <c r="C195" t="s">
        <v>3</v>
      </c>
      <c r="D195" t="s">
        <v>39</v>
      </c>
      <c r="E195" t="s">
        <v>26</v>
      </c>
      <c r="F195" s="4">
        <v>4956</v>
      </c>
      <c r="G195" s="5">
        <v>171</v>
      </c>
      <c r="H195" s="29">
        <f>INDEX(products[], MATCH(data[Product], products[Product], 0), 2)</f>
        <v>5.6</v>
      </c>
      <c r="I195" s="27">
        <f>data[[#This Row],[Cost per unit]]*data[[#This Row],[Units]]</f>
        <v>957.59999999999991</v>
      </c>
    </row>
    <row r="196" spans="3:9" x14ac:dyDescent="0.3">
      <c r="C196" t="s">
        <v>10</v>
      </c>
      <c r="D196" t="s">
        <v>34</v>
      </c>
      <c r="E196" t="s">
        <v>19</v>
      </c>
      <c r="F196" s="4">
        <v>5355</v>
      </c>
      <c r="G196" s="5">
        <v>204</v>
      </c>
      <c r="H196" s="29">
        <f>INDEX(products[], MATCH(data[Product], products[Product], 0), 2)</f>
        <v>7.64</v>
      </c>
      <c r="I196" s="27">
        <f>data[[#This Row],[Cost per unit]]*data[[#This Row],[Units]]</f>
        <v>1558.56</v>
      </c>
    </row>
    <row r="197" spans="3:9" x14ac:dyDescent="0.3">
      <c r="C197" t="s">
        <v>3</v>
      </c>
      <c r="D197" t="s">
        <v>34</v>
      </c>
      <c r="E197" t="s">
        <v>14</v>
      </c>
      <c r="F197" s="4">
        <v>7259</v>
      </c>
      <c r="G197" s="5">
        <v>276</v>
      </c>
      <c r="H197" s="29">
        <f>INDEX(products[], MATCH(data[Product], products[Product], 0), 2)</f>
        <v>11.7</v>
      </c>
      <c r="I197" s="27">
        <f>data[[#This Row],[Cost per unit]]*data[[#This Row],[Units]]</f>
        <v>3229.2</v>
      </c>
    </row>
    <row r="198" spans="3:9" x14ac:dyDescent="0.3">
      <c r="C198" t="s">
        <v>8</v>
      </c>
      <c r="D198" t="s">
        <v>37</v>
      </c>
      <c r="E198" t="s">
        <v>26</v>
      </c>
      <c r="F198" s="4">
        <v>6279</v>
      </c>
      <c r="G198" s="5">
        <v>45</v>
      </c>
      <c r="H198" s="29">
        <f>INDEX(products[], MATCH(data[Product], products[Product], 0), 2)</f>
        <v>5.6</v>
      </c>
      <c r="I198" s="27">
        <f>data[[#This Row],[Cost per unit]]*data[[#This Row],[Units]]</f>
        <v>251.99999999999997</v>
      </c>
    </row>
    <row r="199" spans="3:9" x14ac:dyDescent="0.3">
      <c r="C199" t="s">
        <v>40</v>
      </c>
      <c r="D199" t="s">
        <v>38</v>
      </c>
      <c r="E199" t="s">
        <v>29</v>
      </c>
      <c r="F199" s="4">
        <v>2541</v>
      </c>
      <c r="G199" s="5">
        <v>45</v>
      </c>
      <c r="H199" s="29">
        <f>INDEX(products[], MATCH(data[Product], products[Product], 0), 2)</f>
        <v>7.16</v>
      </c>
      <c r="I199" s="27">
        <f>data[[#This Row],[Cost per unit]]*data[[#This Row],[Units]]</f>
        <v>322.2</v>
      </c>
    </row>
    <row r="200" spans="3:9" x14ac:dyDescent="0.3">
      <c r="C200" t="s">
        <v>6</v>
      </c>
      <c r="D200" t="s">
        <v>35</v>
      </c>
      <c r="E200" t="s">
        <v>27</v>
      </c>
      <c r="F200" s="4">
        <v>3864</v>
      </c>
      <c r="G200" s="5">
        <v>177</v>
      </c>
      <c r="H200" s="29">
        <f>INDEX(products[], MATCH(data[Product], products[Product], 0), 2)</f>
        <v>16.73</v>
      </c>
      <c r="I200" s="27">
        <f>data[[#This Row],[Cost per unit]]*data[[#This Row],[Units]]</f>
        <v>2961.21</v>
      </c>
    </row>
    <row r="201" spans="3:9" x14ac:dyDescent="0.3">
      <c r="C201" t="s">
        <v>5</v>
      </c>
      <c r="D201" t="s">
        <v>36</v>
      </c>
      <c r="E201" t="s">
        <v>13</v>
      </c>
      <c r="F201" s="4">
        <v>6146</v>
      </c>
      <c r="G201" s="5">
        <v>63</v>
      </c>
      <c r="H201" s="29">
        <f>INDEX(products[], MATCH(data[Product], products[Product], 0), 2)</f>
        <v>9.33</v>
      </c>
      <c r="I201" s="27">
        <f>data[[#This Row],[Cost per unit]]*data[[#This Row],[Units]]</f>
        <v>587.79</v>
      </c>
    </row>
    <row r="202" spans="3:9" x14ac:dyDescent="0.3">
      <c r="C202" t="s">
        <v>9</v>
      </c>
      <c r="D202" t="s">
        <v>39</v>
      </c>
      <c r="E202" t="s">
        <v>18</v>
      </c>
      <c r="F202" s="4">
        <v>2639</v>
      </c>
      <c r="G202" s="5">
        <v>204</v>
      </c>
      <c r="H202" s="29">
        <f>INDEX(products[], MATCH(data[Product], products[Product], 0), 2)</f>
        <v>6.47</v>
      </c>
      <c r="I202" s="27">
        <f>data[[#This Row],[Cost per unit]]*data[[#This Row],[Units]]</f>
        <v>1319.8799999999999</v>
      </c>
    </row>
    <row r="203" spans="3:9" x14ac:dyDescent="0.3">
      <c r="C203" t="s">
        <v>8</v>
      </c>
      <c r="D203" t="s">
        <v>37</v>
      </c>
      <c r="E203" t="s">
        <v>22</v>
      </c>
      <c r="F203" s="4">
        <v>1890</v>
      </c>
      <c r="G203" s="5">
        <v>195</v>
      </c>
      <c r="H203" s="29">
        <f>INDEX(products[], MATCH(data[Product], products[Product], 0), 2)</f>
        <v>9.77</v>
      </c>
      <c r="I203" s="27">
        <f>data[[#This Row],[Cost per unit]]*data[[#This Row],[Units]]</f>
        <v>1905.1499999999999</v>
      </c>
    </row>
    <row r="204" spans="3:9" x14ac:dyDescent="0.3">
      <c r="C204" t="s">
        <v>7</v>
      </c>
      <c r="D204" t="s">
        <v>34</v>
      </c>
      <c r="E204" t="s">
        <v>14</v>
      </c>
      <c r="F204" s="4">
        <v>1932</v>
      </c>
      <c r="G204" s="5">
        <v>369</v>
      </c>
      <c r="H204" s="29">
        <f>INDEX(products[], MATCH(data[Product], products[Product], 0), 2)</f>
        <v>11.7</v>
      </c>
      <c r="I204" s="27">
        <f>data[[#This Row],[Cost per unit]]*data[[#This Row],[Units]]</f>
        <v>4317.3</v>
      </c>
    </row>
    <row r="205" spans="3:9" x14ac:dyDescent="0.3">
      <c r="C205" t="s">
        <v>3</v>
      </c>
      <c r="D205" t="s">
        <v>34</v>
      </c>
      <c r="E205" t="s">
        <v>25</v>
      </c>
      <c r="F205" s="4">
        <v>6300</v>
      </c>
      <c r="G205" s="5">
        <v>42</v>
      </c>
      <c r="H205" s="29">
        <f>INDEX(products[], MATCH(data[Product], products[Product], 0), 2)</f>
        <v>13.15</v>
      </c>
      <c r="I205" s="27">
        <f>data[[#This Row],[Cost per unit]]*data[[#This Row],[Units]]</f>
        <v>552.30000000000007</v>
      </c>
    </row>
    <row r="206" spans="3:9" x14ac:dyDescent="0.3">
      <c r="C206" t="s">
        <v>6</v>
      </c>
      <c r="D206" t="s">
        <v>37</v>
      </c>
      <c r="E206" t="s">
        <v>30</v>
      </c>
      <c r="F206" s="4">
        <v>560</v>
      </c>
      <c r="G206" s="5">
        <v>81</v>
      </c>
      <c r="H206" s="29">
        <f>INDEX(products[], MATCH(data[Product], products[Product], 0), 2)</f>
        <v>14.49</v>
      </c>
      <c r="I206" s="27">
        <f>data[[#This Row],[Cost per unit]]*data[[#This Row],[Units]]</f>
        <v>1173.69</v>
      </c>
    </row>
    <row r="207" spans="3:9" x14ac:dyDescent="0.3">
      <c r="C207" t="s">
        <v>9</v>
      </c>
      <c r="D207" t="s">
        <v>37</v>
      </c>
      <c r="E207" t="s">
        <v>26</v>
      </c>
      <c r="F207" s="4">
        <v>2856</v>
      </c>
      <c r="G207" s="5">
        <v>246</v>
      </c>
      <c r="H207" s="29">
        <f>INDEX(products[], MATCH(data[Product], products[Product], 0), 2)</f>
        <v>5.6</v>
      </c>
      <c r="I207" s="27">
        <f>data[[#This Row],[Cost per unit]]*data[[#This Row],[Units]]</f>
        <v>1377.6</v>
      </c>
    </row>
    <row r="208" spans="3:9" x14ac:dyDescent="0.3">
      <c r="C208" t="s">
        <v>9</v>
      </c>
      <c r="D208" t="s">
        <v>34</v>
      </c>
      <c r="E208" t="s">
        <v>17</v>
      </c>
      <c r="F208" s="4">
        <v>707</v>
      </c>
      <c r="G208" s="5">
        <v>174</v>
      </c>
      <c r="H208" s="29">
        <f>INDEX(products[], MATCH(data[Product], products[Product], 0), 2)</f>
        <v>3.11</v>
      </c>
      <c r="I208" s="27">
        <f>data[[#This Row],[Cost per unit]]*data[[#This Row],[Units]]</f>
        <v>541.14</v>
      </c>
    </row>
    <row r="209" spans="3:9" x14ac:dyDescent="0.3">
      <c r="C209" t="s">
        <v>8</v>
      </c>
      <c r="D209" t="s">
        <v>35</v>
      </c>
      <c r="E209" t="s">
        <v>30</v>
      </c>
      <c r="F209" s="4">
        <v>3598</v>
      </c>
      <c r="G209" s="5">
        <v>81</v>
      </c>
      <c r="H209" s="29">
        <f>INDEX(products[], MATCH(data[Product], products[Product], 0), 2)</f>
        <v>14.49</v>
      </c>
      <c r="I209" s="27">
        <f>data[[#This Row],[Cost per unit]]*data[[#This Row],[Units]]</f>
        <v>1173.69</v>
      </c>
    </row>
    <row r="210" spans="3:9" x14ac:dyDescent="0.3">
      <c r="C210" t="s">
        <v>40</v>
      </c>
      <c r="D210" t="s">
        <v>35</v>
      </c>
      <c r="E210" t="s">
        <v>22</v>
      </c>
      <c r="F210" s="4">
        <v>6853</v>
      </c>
      <c r="G210" s="5">
        <v>372</v>
      </c>
      <c r="H210" s="29">
        <f>INDEX(products[], MATCH(data[Product], products[Product], 0), 2)</f>
        <v>9.77</v>
      </c>
      <c r="I210" s="27">
        <f>data[[#This Row],[Cost per unit]]*data[[#This Row],[Units]]</f>
        <v>3634.44</v>
      </c>
    </row>
    <row r="211" spans="3:9" x14ac:dyDescent="0.3">
      <c r="C211" t="s">
        <v>40</v>
      </c>
      <c r="D211" t="s">
        <v>35</v>
      </c>
      <c r="E211" t="s">
        <v>16</v>
      </c>
      <c r="F211" s="4">
        <v>4725</v>
      </c>
      <c r="G211" s="5">
        <v>174</v>
      </c>
      <c r="H211" s="29">
        <f>INDEX(products[], MATCH(data[Product], products[Product], 0), 2)</f>
        <v>8.7899999999999991</v>
      </c>
      <c r="I211" s="27">
        <f>data[[#This Row],[Cost per unit]]*data[[#This Row],[Units]]</f>
        <v>1529.4599999999998</v>
      </c>
    </row>
    <row r="212" spans="3:9" x14ac:dyDescent="0.3">
      <c r="C212" t="s">
        <v>41</v>
      </c>
      <c r="D212" t="s">
        <v>36</v>
      </c>
      <c r="E212" t="s">
        <v>32</v>
      </c>
      <c r="F212" s="4">
        <v>10304</v>
      </c>
      <c r="G212" s="5">
        <v>84</v>
      </c>
      <c r="H212" s="29">
        <f>INDEX(products[], MATCH(data[Product], products[Product], 0), 2)</f>
        <v>8.65</v>
      </c>
      <c r="I212" s="27">
        <f>data[[#This Row],[Cost per unit]]*data[[#This Row],[Units]]</f>
        <v>726.6</v>
      </c>
    </row>
    <row r="213" spans="3:9" x14ac:dyDescent="0.3">
      <c r="C213" t="s">
        <v>41</v>
      </c>
      <c r="D213" t="s">
        <v>34</v>
      </c>
      <c r="E213" t="s">
        <v>16</v>
      </c>
      <c r="F213" s="4">
        <v>1274</v>
      </c>
      <c r="G213" s="5">
        <v>225</v>
      </c>
      <c r="H213" s="29">
        <f>INDEX(products[], MATCH(data[Product], products[Product], 0), 2)</f>
        <v>8.7899999999999991</v>
      </c>
      <c r="I213" s="27">
        <f>data[[#This Row],[Cost per unit]]*data[[#This Row],[Units]]</f>
        <v>1977.7499999999998</v>
      </c>
    </row>
    <row r="214" spans="3:9" x14ac:dyDescent="0.3">
      <c r="C214" t="s">
        <v>5</v>
      </c>
      <c r="D214" t="s">
        <v>36</v>
      </c>
      <c r="E214" t="s">
        <v>30</v>
      </c>
      <c r="F214" s="4">
        <v>1526</v>
      </c>
      <c r="G214" s="5">
        <v>105</v>
      </c>
      <c r="H214" s="29">
        <f>INDEX(products[], MATCH(data[Product], products[Product], 0), 2)</f>
        <v>14.49</v>
      </c>
      <c r="I214" s="27">
        <f>data[[#This Row],[Cost per unit]]*data[[#This Row],[Units]]</f>
        <v>1521.45</v>
      </c>
    </row>
    <row r="215" spans="3:9" x14ac:dyDescent="0.3">
      <c r="C215" t="s">
        <v>40</v>
      </c>
      <c r="D215" t="s">
        <v>39</v>
      </c>
      <c r="E215" t="s">
        <v>28</v>
      </c>
      <c r="F215" s="4">
        <v>3101</v>
      </c>
      <c r="G215" s="5">
        <v>225</v>
      </c>
      <c r="H215" s="29">
        <f>INDEX(products[], MATCH(data[Product], products[Product], 0), 2)</f>
        <v>10.38</v>
      </c>
      <c r="I215" s="27">
        <f>data[[#This Row],[Cost per unit]]*data[[#This Row],[Units]]</f>
        <v>2335.5</v>
      </c>
    </row>
    <row r="216" spans="3:9" x14ac:dyDescent="0.3">
      <c r="C216" t="s">
        <v>2</v>
      </c>
      <c r="D216" t="s">
        <v>37</v>
      </c>
      <c r="E216" t="s">
        <v>14</v>
      </c>
      <c r="F216" s="4">
        <v>1057</v>
      </c>
      <c r="G216" s="5">
        <v>54</v>
      </c>
      <c r="H216" s="29">
        <f>INDEX(products[], MATCH(data[Product], products[Product], 0), 2)</f>
        <v>11.7</v>
      </c>
      <c r="I216" s="27">
        <f>data[[#This Row],[Cost per unit]]*data[[#This Row],[Units]]</f>
        <v>631.79999999999995</v>
      </c>
    </row>
    <row r="217" spans="3:9" x14ac:dyDescent="0.3">
      <c r="C217" t="s">
        <v>7</v>
      </c>
      <c r="D217" t="s">
        <v>37</v>
      </c>
      <c r="E217" t="s">
        <v>26</v>
      </c>
      <c r="F217" s="4">
        <v>5306</v>
      </c>
      <c r="G217" s="5">
        <v>0</v>
      </c>
      <c r="H217" s="29">
        <f>INDEX(products[], MATCH(data[Product], products[Product], 0), 2)</f>
        <v>5.6</v>
      </c>
      <c r="I217" s="27">
        <f>data[[#This Row],[Cost per unit]]*data[[#This Row],[Units]]</f>
        <v>0</v>
      </c>
    </row>
    <row r="218" spans="3:9" x14ac:dyDescent="0.3">
      <c r="C218" t="s">
        <v>5</v>
      </c>
      <c r="D218" t="s">
        <v>39</v>
      </c>
      <c r="E218" t="s">
        <v>24</v>
      </c>
      <c r="F218" s="4">
        <v>4018</v>
      </c>
      <c r="G218" s="5">
        <v>171</v>
      </c>
      <c r="H218" s="29">
        <f>INDEX(products[], MATCH(data[Product], products[Product], 0), 2)</f>
        <v>4.97</v>
      </c>
      <c r="I218" s="27">
        <f>data[[#This Row],[Cost per unit]]*data[[#This Row],[Units]]</f>
        <v>849.87</v>
      </c>
    </row>
    <row r="219" spans="3:9" x14ac:dyDescent="0.3">
      <c r="C219" t="s">
        <v>9</v>
      </c>
      <c r="D219" t="s">
        <v>34</v>
      </c>
      <c r="E219" t="s">
        <v>16</v>
      </c>
      <c r="F219" s="4">
        <v>938</v>
      </c>
      <c r="G219" s="5">
        <v>189</v>
      </c>
      <c r="H219" s="29">
        <f>INDEX(products[], MATCH(data[Product], products[Product], 0), 2)</f>
        <v>8.7899999999999991</v>
      </c>
      <c r="I219" s="27">
        <f>data[[#This Row],[Cost per unit]]*data[[#This Row],[Units]]</f>
        <v>1661.31</v>
      </c>
    </row>
    <row r="220" spans="3:9" x14ac:dyDescent="0.3">
      <c r="C220" t="s">
        <v>7</v>
      </c>
      <c r="D220" t="s">
        <v>38</v>
      </c>
      <c r="E220" t="s">
        <v>18</v>
      </c>
      <c r="F220" s="4">
        <v>1778</v>
      </c>
      <c r="G220" s="5">
        <v>270</v>
      </c>
      <c r="H220" s="29">
        <f>INDEX(products[], MATCH(data[Product], products[Product], 0), 2)</f>
        <v>6.47</v>
      </c>
      <c r="I220" s="27">
        <f>data[[#This Row],[Cost per unit]]*data[[#This Row],[Units]]</f>
        <v>1746.8999999999999</v>
      </c>
    </row>
    <row r="221" spans="3:9" x14ac:dyDescent="0.3">
      <c r="C221" t="s">
        <v>6</v>
      </c>
      <c r="D221" t="s">
        <v>39</v>
      </c>
      <c r="E221" t="s">
        <v>30</v>
      </c>
      <c r="F221" s="4">
        <v>1638</v>
      </c>
      <c r="G221" s="5">
        <v>63</v>
      </c>
      <c r="H221" s="29">
        <f>INDEX(products[], MATCH(data[Product], products[Product], 0), 2)</f>
        <v>14.49</v>
      </c>
      <c r="I221" s="27">
        <f>data[[#This Row],[Cost per unit]]*data[[#This Row],[Units]]</f>
        <v>912.87</v>
      </c>
    </row>
    <row r="222" spans="3:9" x14ac:dyDescent="0.3">
      <c r="C222" t="s">
        <v>41</v>
      </c>
      <c r="D222" t="s">
        <v>38</v>
      </c>
      <c r="E222" t="s">
        <v>25</v>
      </c>
      <c r="F222" s="4">
        <v>154</v>
      </c>
      <c r="G222" s="5">
        <v>21</v>
      </c>
      <c r="H222" s="29">
        <f>INDEX(products[], MATCH(data[Product], products[Product], 0), 2)</f>
        <v>13.15</v>
      </c>
      <c r="I222" s="27">
        <f>data[[#This Row],[Cost per unit]]*data[[#This Row],[Units]]</f>
        <v>276.15000000000003</v>
      </c>
    </row>
    <row r="223" spans="3:9" x14ac:dyDescent="0.3">
      <c r="C223" t="s">
        <v>7</v>
      </c>
      <c r="D223" t="s">
        <v>37</v>
      </c>
      <c r="E223" t="s">
        <v>22</v>
      </c>
      <c r="F223" s="4">
        <v>9835</v>
      </c>
      <c r="G223" s="5">
        <v>207</v>
      </c>
      <c r="H223" s="29">
        <f>INDEX(products[], MATCH(data[Product], products[Product], 0), 2)</f>
        <v>9.77</v>
      </c>
      <c r="I223" s="27">
        <f>data[[#This Row],[Cost per unit]]*data[[#This Row],[Units]]</f>
        <v>2022.3899999999999</v>
      </c>
    </row>
    <row r="224" spans="3:9" x14ac:dyDescent="0.3">
      <c r="C224" t="s">
        <v>9</v>
      </c>
      <c r="D224" t="s">
        <v>37</v>
      </c>
      <c r="E224" t="s">
        <v>20</v>
      </c>
      <c r="F224" s="4">
        <v>7273</v>
      </c>
      <c r="G224" s="5">
        <v>96</v>
      </c>
      <c r="H224" s="29">
        <f>INDEX(products[], MATCH(data[Product], products[Product], 0), 2)</f>
        <v>10.62</v>
      </c>
      <c r="I224" s="27">
        <f>data[[#This Row],[Cost per unit]]*data[[#This Row],[Units]]</f>
        <v>1019.52</v>
      </c>
    </row>
    <row r="225" spans="3:9" x14ac:dyDescent="0.3">
      <c r="C225" t="s">
        <v>5</v>
      </c>
      <c r="D225" t="s">
        <v>39</v>
      </c>
      <c r="E225" t="s">
        <v>22</v>
      </c>
      <c r="F225" s="4">
        <v>6909</v>
      </c>
      <c r="G225" s="5">
        <v>81</v>
      </c>
      <c r="H225" s="29">
        <f>INDEX(products[], MATCH(data[Product], products[Product], 0), 2)</f>
        <v>9.77</v>
      </c>
      <c r="I225" s="27">
        <f>data[[#This Row],[Cost per unit]]*data[[#This Row],[Units]]</f>
        <v>791.37</v>
      </c>
    </row>
    <row r="226" spans="3:9" x14ac:dyDescent="0.3">
      <c r="C226" t="s">
        <v>9</v>
      </c>
      <c r="D226" t="s">
        <v>39</v>
      </c>
      <c r="E226" t="s">
        <v>24</v>
      </c>
      <c r="F226" s="4">
        <v>3920</v>
      </c>
      <c r="G226" s="5">
        <v>306</v>
      </c>
      <c r="H226" s="29">
        <f>INDEX(products[], MATCH(data[Product], products[Product], 0), 2)</f>
        <v>4.97</v>
      </c>
      <c r="I226" s="27">
        <f>data[[#This Row],[Cost per unit]]*data[[#This Row],[Units]]</f>
        <v>1520.82</v>
      </c>
    </row>
    <row r="227" spans="3:9" x14ac:dyDescent="0.3">
      <c r="C227" t="s">
        <v>10</v>
      </c>
      <c r="D227" t="s">
        <v>39</v>
      </c>
      <c r="E227" t="s">
        <v>21</v>
      </c>
      <c r="F227" s="4">
        <v>4858</v>
      </c>
      <c r="G227" s="5">
        <v>279</v>
      </c>
      <c r="H227" s="29">
        <f>INDEX(products[], MATCH(data[Product], products[Product], 0), 2)</f>
        <v>9</v>
      </c>
      <c r="I227" s="27">
        <f>data[[#This Row],[Cost per unit]]*data[[#This Row],[Units]]</f>
        <v>2511</v>
      </c>
    </row>
    <row r="228" spans="3:9" x14ac:dyDescent="0.3">
      <c r="C228" t="s">
        <v>2</v>
      </c>
      <c r="D228" t="s">
        <v>38</v>
      </c>
      <c r="E228" t="s">
        <v>4</v>
      </c>
      <c r="F228" s="4">
        <v>3549</v>
      </c>
      <c r="G228" s="5">
        <v>3</v>
      </c>
      <c r="H228" s="29">
        <f>INDEX(products[], MATCH(data[Product], products[Product], 0), 2)</f>
        <v>11.88</v>
      </c>
      <c r="I228" s="27">
        <f>data[[#This Row],[Cost per unit]]*data[[#This Row],[Units]]</f>
        <v>35.64</v>
      </c>
    </row>
    <row r="229" spans="3:9" x14ac:dyDescent="0.3">
      <c r="C229" t="s">
        <v>7</v>
      </c>
      <c r="D229" t="s">
        <v>39</v>
      </c>
      <c r="E229" t="s">
        <v>27</v>
      </c>
      <c r="F229" s="4">
        <v>966</v>
      </c>
      <c r="G229" s="5">
        <v>198</v>
      </c>
      <c r="H229" s="29">
        <f>INDEX(products[], MATCH(data[Product], products[Product], 0), 2)</f>
        <v>16.73</v>
      </c>
      <c r="I229" s="27">
        <f>data[[#This Row],[Cost per unit]]*data[[#This Row],[Units]]</f>
        <v>3312.54</v>
      </c>
    </row>
    <row r="230" spans="3:9" x14ac:dyDescent="0.3">
      <c r="C230" t="s">
        <v>5</v>
      </c>
      <c r="D230" t="s">
        <v>39</v>
      </c>
      <c r="E230" t="s">
        <v>18</v>
      </c>
      <c r="F230" s="4">
        <v>385</v>
      </c>
      <c r="G230" s="5">
        <v>249</v>
      </c>
      <c r="H230" s="29">
        <f>INDEX(products[], MATCH(data[Product], products[Product], 0), 2)</f>
        <v>6.47</v>
      </c>
      <c r="I230" s="27">
        <f>data[[#This Row],[Cost per unit]]*data[[#This Row],[Units]]</f>
        <v>1611.03</v>
      </c>
    </row>
    <row r="231" spans="3:9" x14ac:dyDescent="0.3">
      <c r="C231" t="s">
        <v>6</v>
      </c>
      <c r="D231" t="s">
        <v>34</v>
      </c>
      <c r="E231" t="s">
        <v>16</v>
      </c>
      <c r="F231" s="4">
        <v>2219</v>
      </c>
      <c r="G231" s="5">
        <v>75</v>
      </c>
      <c r="H231" s="29">
        <f>INDEX(products[], MATCH(data[Product], products[Product], 0), 2)</f>
        <v>8.7899999999999991</v>
      </c>
      <c r="I231" s="27">
        <f>data[[#This Row],[Cost per unit]]*data[[#This Row],[Units]]</f>
        <v>659.24999999999989</v>
      </c>
    </row>
    <row r="232" spans="3:9" x14ac:dyDescent="0.3">
      <c r="C232" t="s">
        <v>9</v>
      </c>
      <c r="D232" t="s">
        <v>36</v>
      </c>
      <c r="E232" t="s">
        <v>32</v>
      </c>
      <c r="F232" s="4">
        <v>2954</v>
      </c>
      <c r="G232" s="5">
        <v>189</v>
      </c>
      <c r="H232" s="29">
        <f>INDEX(products[], MATCH(data[Product], products[Product], 0), 2)</f>
        <v>8.65</v>
      </c>
      <c r="I232" s="27">
        <f>data[[#This Row],[Cost per unit]]*data[[#This Row],[Units]]</f>
        <v>1634.8500000000001</v>
      </c>
    </row>
    <row r="233" spans="3:9" x14ac:dyDescent="0.3">
      <c r="C233" t="s">
        <v>7</v>
      </c>
      <c r="D233" t="s">
        <v>36</v>
      </c>
      <c r="E233" t="s">
        <v>32</v>
      </c>
      <c r="F233" s="4">
        <v>280</v>
      </c>
      <c r="G233" s="5">
        <v>87</v>
      </c>
      <c r="H233" s="29">
        <f>INDEX(products[], MATCH(data[Product], products[Product], 0), 2)</f>
        <v>8.65</v>
      </c>
      <c r="I233" s="27">
        <f>data[[#This Row],[Cost per unit]]*data[[#This Row],[Units]]</f>
        <v>752.55000000000007</v>
      </c>
    </row>
    <row r="234" spans="3:9" x14ac:dyDescent="0.3">
      <c r="C234" t="s">
        <v>41</v>
      </c>
      <c r="D234" t="s">
        <v>36</v>
      </c>
      <c r="E234" t="s">
        <v>30</v>
      </c>
      <c r="F234" s="4">
        <v>6118</v>
      </c>
      <c r="G234" s="5">
        <v>174</v>
      </c>
      <c r="H234" s="29">
        <f>INDEX(products[], MATCH(data[Product], products[Product], 0), 2)</f>
        <v>14.49</v>
      </c>
      <c r="I234" s="27">
        <f>data[[#This Row],[Cost per unit]]*data[[#This Row],[Units]]</f>
        <v>2521.2600000000002</v>
      </c>
    </row>
    <row r="235" spans="3:9" x14ac:dyDescent="0.3">
      <c r="C235" t="s">
        <v>2</v>
      </c>
      <c r="D235" t="s">
        <v>39</v>
      </c>
      <c r="E235" t="s">
        <v>15</v>
      </c>
      <c r="F235" s="4">
        <v>4802</v>
      </c>
      <c r="G235" s="5">
        <v>36</v>
      </c>
      <c r="H235" s="29">
        <f>INDEX(products[], MATCH(data[Product], products[Product], 0), 2)</f>
        <v>11.73</v>
      </c>
      <c r="I235" s="27">
        <f>data[[#This Row],[Cost per unit]]*data[[#This Row],[Units]]</f>
        <v>422.28000000000003</v>
      </c>
    </row>
    <row r="236" spans="3:9" x14ac:dyDescent="0.3">
      <c r="C236" t="s">
        <v>9</v>
      </c>
      <c r="D236" t="s">
        <v>38</v>
      </c>
      <c r="E236" t="s">
        <v>24</v>
      </c>
      <c r="F236" s="4">
        <v>4137</v>
      </c>
      <c r="G236" s="5">
        <v>60</v>
      </c>
      <c r="H236" s="29">
        <f>INDEX(products[], MATCH(data[Product], products[Product], 0), 2)</f>
        <v>4.97</v>
      </c>
      <c r="I236" s="27">
        <f>data[[#This Row],[Cost per unit]]*data[[#This Row],[Units]]</f>
        <v>298.2</v>
      </c>
    </row>
    <row r="237" spans="3:9" x14ac:dyDescent="0.3">
      <c r="C237" t="s">
        <v>3</v>
      </c>
      <c r="D237" t="s">
        <v>35</v>
      </c>
      <c r="E237" t="s">
        <v>23</v>
      </c>
      <c r="F237" s="4">
        <v>2023</v>
      </c>
      <c r="G237" s="5">
        <v>78</v>
      </c>
      <c r="H237" s="29">
        <f>INDEX(products[], MATCH(data[Product], products[Product], 0), 2)</f>
        <v>6.49</v>
      </c>
      <c r="I237" s="27">
        <f>data[[#This Row],[Cost per unit]]*data[[#This Row],[Units]]</f>
        <v>506.22</v>
      </c>
    </row>
    <row r="238" spans="3:9" x14ac:dyDescent="0.3">
      <c r="C238" t="s">
        <v>9</v>
      </c>
      <c r="D238" t="s">
        <v>36</v>
      </c>
      <c r="E238" t="s">
        <v>30</v>
      </c>
      <c r="F238" s="4">
        <v>9051</v>
      </c>
      <c r="G238" s="5">
        <v>57</v>
      </c>
      <c r="H238" s="29">
        <f>INDEX(products[], MATCH(data[Product], products[Product], 0), 2)</f>
        <v>14.49</v>
      </c>
      <c r="I238" s="27">
        <f>data[[#This Row],[Cost per unit]]*data[[#This Row],[Units]]</f>
        <v>825.93000000000006</v>
      </c>
    </row>
    <row r="239" spans="3:9" x14ac:dyDescent="0.3">
      <c r="C239" t="s">
        <v>9</v>
      </c>
      <c r="D239" t="s">
        <v>37</v>
      </c>
      <c r="E239" t="s">
        <v>28</v>
      </c>
      <c r="F239" s="4">
        <v>2919</v>
      </c>
      <c r="G239" s="5">
        <v>45</v>
      </c>
      <c r="H239" s="29">
        <f>INDEX(products[], MATCH(data[Product], products[Product], 0), 2)</f>
        <v>10.38</v>
      </c>
      <c r="I239" s="27">
        <f>data[[#This Row],[Cost per unit]]*data[[#This Row],[Units]]</f>
        <v>467.1</v>
      </c>
    </row>
    <row r="240" spans="3:9" x14ac:dyDescent="0.3">
      <c r="C240" t="s">
        <v>41</v>
      </c>
      <c r="D240" t="s">
        <v>38</v>
      </c>
      <c r="E240" t="s">
        <v>22</v>
      </c>
      <c r="F240" s="4">
        <v>5915</v>
      </c>
      <c r="G240" s="5">
        <v>3</v>
      </c>
      <c r="H240" s="29">
        <f>INDEX(products[], MATCH(data[Product], products[Product], 0), 2)</f>
        <v>9.77</v>
      </c>
      <c r="I240" s="27">
        <f>data[[#This Row],[Cost per unit]]*data[[#This Row],[Units]]</f>
        <v>29.31</v>
      </c>
    </row>
    <row r="241" spans="3:9" x14ac:dyDescent="0.3">
      <c r="C241" t="s">
        <v>10</v>
      </c>
      <c r="D241" t="s">
        <v>35</v>
      </c>
      <c r="E241" t="s">
        <v>15</v>
      </c>
      <c r="F241" s="4">
        <v>2562</v>
      </c>
      <c r="G241" s="5">
        <v>6</v>
      </c>
      <c r="H241" s="29">
        <f>INDEX(products[], MATCH(data[Product], products[Product], 0), 2)</f>
        <v>11.73</v>
      </c>
      <c r="I241" s="27">
        <f>data[[#This Row],[Cost per unit]]*data[[#This Row],[Units]]</f>
        <v>70.38</v>
      </c>
    </row>
    <row r="242" spans="3:9" x14ac:dyDescent="0.3">
      <c r="C242" t="s">
        <v>5</v>
      </c>
      <c r="D242" t="s">
        <v>37</v>
      </c>
      <c r="E242" t="s">
        <v>25</v>
      </c>
      <c r="F242" s="4">
        <v>8813</v>
      </c>
      <c r="G242" s="5">
        <v>21</v>
      </c>
      <c r="H242" s="29">
        <f>INDEX(products[], MATCH(data[Product], products[Product], 0), 2)</f>
        <v>13.15</v>
      </c>
      <c r="I242" s="27">
        <f>data[[#This Row],[Cost per unit]]*data[[#This Row],[Units]]</f>
        <v>276.15000000000003</v>
      </c>
    </row>
    <row r="243" spans="3:9" x14ac:dyDescent="0.3">
      <c r="C243" t="s">
        <v>5</v>
      </c>
      <c r="D243" t="s">
        <v>36</v>
      </c>
      <c r="E243" t="s">
        <v>18</v>
      </c>
      <c r="F243" s="4">
        <v>6111</v>
      </c>
      <c r="G243" s="5">
        <v>3</v>
      </c>
      <c r="H243" s="29">
        <f>INDEX(products[], MATCH(data[Product], products[Product], 0), 2)</f>
        <v>6.47</v>
      </c>
      <c r="I243" s="27">
        <f>data[[#This Row],[Cost per unit]]*data[[#This Row],[Units]]</f>
        <v>19.41</v>
      </c>
    </row>
    <row r="244" spans="3:9" x14ac:dyDescent="0.3">
      <c r="C244" t="s">
        <v>8</v>
      </c>
      <c r="D244" t="s">
        <v>34</v>
      </c>
      <c r="E244" t="s">
        <v>31</v>
      </c>
      <c r="F244" s="4">
        <v>3507</v>
      </c>
      <c r="G244" s="5">
        <v>288</v>
      </c>
      <c r="H244" s="29">
        <f>INDEX(products[], MATCH(data[Product], products[Product], 0), 2)</f>
        <v>5.79</v>
      </c>
      <c r="I244" s="27">
        <f>data[[#This Row],[Cost per unit]]*data[[#This Row],[Units]]</f>
        <v>1667.52</v>
      </c>
    </row>
    <row r="245" spans="3:9" x14ac:dyDescent="0.3">
      <c r="C245" t="s">
        <v>6</v>
      </c>
      <c r="D245" t="s">
        <v>36</v>
      </c>
      <c r="E245" t="s">
        <v>13</v>
      </c>
      <c r="F245" s="4">
        <v>4319</v>
      </c>
      <c r="G245" s="5">
        <v>30</v>
      </c>
      <c r="H245" s="29">
        <f>INDEX(products[], MATCH(data[Product], products[Product], 0), 2)</f>
        <v>9.33</v>
      </c>
      <c r="I245" s="27">
        <f>data[[#This Row],[Cost per unit]]*data[[#This Row],[Units]]</f>
        <v>279.89999999999998</v>
      </c>
    </row>
    <row r="246" spans="3:9" x14ac:dyDescent="0.3">
      <c r="C246" t="s">
        <v>40</v>
      </c>
      <c r="D246" t="s">
        <v>38</v>
      </c>
      <c r="E246" t="s">
        <v>26</v>
      </c>
      <c r="F246" s="4">
        <v>609</v>
      </c>
      <c r="G246" s="5">
        <v>87</v>
      </c>
      <c r="H246" s="29">
        <f>INDEX(products[], MATCH(data[Product], products[Product], 0), 2)</f>
        <v>5.6</v>
      </c>
      <c r="I246" s="27">
        <f>data[[#This Row],[Cost per unit]]*data[[#This Row],[Units]]</f>
        <v>487.2</v>
      </c>
    </row>
    <row r="247" spans="3:9" x14ac:dyDescent="0.3">
      <c r="C247" t="s">
        <v>40</v>
      </c>
      <c r="D247" t="s">
        <v>39</v>
      </c>
      <c r="E247" t="s">
        <v>27</v>
      </c>
      <c r="F247" s="4">
        <v>6370</v>
      </c>
      <c r="G247" s="5">
        <v>30</v>
      </c>
      <c r="H247" s="29">
        <f>INDEX(products[], MATCH(data[Product], products[Product], 0), 2)</f>
        <v>16.73</v>
      </c>
      <c r="I247" s="27">
        <f>data[[#This Row],[Cost per unit]]*data[[#This Row],[Units]]</f>
        <v>501.90000000000003</v>
      </c>
    </row>
    <row r="248" spans="3:9" x14ac:dyDescent="0.3">
      <c r="C248" t="s">
        <v>5</v>
      </c>
      <c r="D248" t="s">
        <v>38</v>
      </c>
      <c r="E248" t="s">
        <v>19</v>
      </c>
      <c r="F248" s="4">
        <v>5474</v>
      </c>
      <c r="G248" s="5">
        <v>168</v>
      </c>
      <c r="H248" s="29">
        <f>INDEX(products[], MATCH(data[Product], products[Product], 0), 2)</f>
        <v>7.64</v>
      </c>
      <c r="I248" s="27">
        <f>data[[#This Row],[Cost per unit]]*data[[#This Row],[Units]]</f>
        <v>1283.52</v>
      </c>
    </row>
    <row r="249" spans="3:9" x14ac:dyDescent="0.3">
      <c r="C249" t="s">
        <v>40</v>
      </c>
      <c r="D249" t="s">
        <v>36</v>
      </c>
      <c r="E249" t="s">
        <v>27</v>
      </c>
      <c r="F249" s="4">
        <v>3164</v>
      </c>
      <c r="G249" s="5">
        <v>306</v>
      </c>
      <c r="H249" s="29">
        <f>INDEX(products[], MATCH(data[Product], products[Product], 0), 2)</f>
        <v>16.73</v>
      </c>
      <c r="I249" s="27">
        <f>data[[#This Row],[Cost per unit]]*data[[#This Row],[Units]]</f>
        <v>5119.38</v>
      </c>
    </row>
    <row r="250" spans="3:9" x14ac:dyDescent="0.3">
      <c r="C250" t="s">
        <v>6</v>
      </c>
      <c r="D250" t="s">
        <v>35</v>
      </c>
      <c r="E250" t="s">
        <v>4</v>
      </c>
      <c r="F250" s="4">
        <v>1302</v>
      </c>
      <c r="G250" s="5">
        <v>402</v>
      </c>
      <c r="H250" s="29">
        <f>INDEX(products[], MATCH(data[Product], products[Product], 0), 2)</f>
        <v>11.88</v>
      </c>
      <c r="I250" s="27">
        <f>data[[#This Row],[Cost per unit]]*data[[#This Row],[Units]]</f>
        <v>4775.76</v>
      </c>
    </row>
    <row r="251" spans="3:9" x14ac:dyDescent="0.3">
      <c r="C251" t="s">
        <v>3</v>
      </c>
      <c r="D251" t="s">
        <v>37</v>
      </c>
      <c r="E251" t="s">
        <v>28</v>
      </c>
      <c r="F251" s="4">
        <v>7308</v>
      </c>
      <c r="G251" s="5">
        <v>327</v>
      </c>
      <c r="H251" s="29">
        <f>INDEX(products[], MATCH(data[Product], products[Product], 0), 2)</f>
        <v>10.38</v>
      </c>
      <c r="I251" s="27">
        <f>data[[#This Row],[Cost per unit]]*data[[#This Row],[Units]]</f>
        <v>3394.26</v>
      </c>
    </row>
    <row r="252" spans="3:9" x14ac:dyDescent="0.3">
      <c r="C252" t="s">
        <v>40</v>
      </c>
      <c r="D252" t="s">
        <v>37</v>
      </c>
      <c r="E252" t="s">
        <v>27</v>
      </c>
      <c r="F252" s="4">
        <v>6132</v>
      </c>
      <c r="G252" s="5">
        <v>93</v>
      </c>
      <c r="H252" s="29">
        <f>INDEX(products[], MATCH(data[Product], products[Product], 0), 2)</f>
        <v>16.73</v>
      </c>
      <c r="I252" s="27">
        <f>data[[#This Row],[Cost per unit]]*data[[#This Row],[Units]]</f>
        <v>1555.89</v>
      </c>
    </row>
    <row r="253" spans="3:9" x14ac:dyDescent="0.3">
      <c r="C253" t="s">
        <v>10</v>
      </c>
      <c r="D253" t="s">
        <v>35</v>
      </c>
      <c r="E253" t="s">
        <v>14</v>
      </c>
      <c r="F253" s="4">
        <v>3472</v>
      </c>
      <c r="G253" s="5">
        <v>96</v>
      </c>
      <c r="H253" s="29">
        <f>INDEX(products[], MATCH(data[Product], products[Product], 0), 2)</f>
        <v>11.7</v>
      </c>
      <c r="I253" s="27">
        <f>data[[#This Row],[Cost per unit]]*data[[#This Row],[Units]]</f>
        <v>1123.1999999999998</v>
      </c>
    </row>
    <row r="254" spans="3:9" x14ac:dyDescent="0.3">
      <c r="C254" t="s">
        <v>8</v>
      </c>
      <c r="D254" t="s">
        <v>39</v>
      </c>
      <c r="E254" t="s">
        <v>18</v>
      </c>
      <c r="F254" s="4">
        <v>9660</v>
      </c>
      <c r="G254" s="5">
        <v>27</v>
      </c>
      <c r="H254" s="29">
        <f>INDEX(products[], MATCH(data[Product], products[Product], 0), 2)</f>
        <v>6.47</v>
      </c>
      <c r="I254" s="27">
        <f>data[[#This Row],[Cost per unit]]*data[[#This Row],[Units]]</f>
        <v>174.69</v>
      </c>
    </row>
    <row r="255" spans="3:9" x14ac:dyDescent="0.3">
      <c r="C255" t="s">
        <v>9</v>
      </c>
      <c r="D255" t="s">
        <v>38</v>
      </c>
      <c r="E255" t="s">
        <v>26</v>
      </c>
      <c r="F255" s="4">
        <v>2436</v>
      </c>
      <c r="G255" s="5">
        <v>99</v>
      </c>
      <c r="H255" s="29">
        <f>INDEX(products[], MATCH(data[Product], products[Product], 0), 2)</f>
        <v>5.6</v>
      </c>
      <c r="I255" s="27">
        <f>data[[#This Row],[Cost per unit]]*data[[#This Row],[Units]]</f>
        <v>554.4</v>
      </c>
    </row>
    <row r="256" spans="3:9" x14ac:dyDescent="0.3">
      <c r="C256" t="s">
        <v>9</v>
      </c>
      <c r="D256" t="s">
        <v>38</v>
      </c>
      <c r="E256" t="s">
        <v>33</v>
      </c>
      <c r="F256" s="4">
        <v>9506</v>
      </c>
      <c r="G256" s="5">
        <v>87</v>
      </c>
      <c r="H256" s="29">
        <f>INDEX(products[], MATCH(data[Product], products[Product], 0), 2)</f>
        <v>12.37</v>
      </c>
      <c r="I256" s="27">
        <f>data[[#This Row],[Cost per unit]]*data[[#This Row],[Units]]</f>
        <v>1076.1899999999998</v>
      </c>
    </row>
    <row r="257" spans="3:9" x14ac:dyDescent="0.3">
      <c r="C257" t="s">
        <v>10</v>
      </c>
      <c r="D257" t="s">
        <v>37</v>
      </c>
      <c r="E257" t="s">
        <v>21</v>
      </c>
      <c r="F257" s="4">
        <v>245</v>
      </c>
      <c r="G257" s="5">
        <v>288</v>
      </c>
      <c r="H257" s="29">
        <f>INDEX(products[], MATCH(data[Product], products[Product], 0), 2)</f>
        <v>9</v>
      </c>
      <c r="I257" s="27">
        <f>data[[#This Row],[Cost per unit]]*data[[#This Row],[Units]]</f>
        <v>2592</v>
      </c>
    </row>
    <row r="258" spans="3:9" x14ac:dyDescent="0.3">
      <c r="C258" t="s">
        <v>8</v>
      </c>
      <c r="D258" t="s">
        <v>35</v>
      </c>
      <c r="E258" t="s">
        <v>20</v>
      </c>
      <c r="F258" s="4">
        <v>2702</v>
      </c>
      <c r="G258" s="5">
        <v>363</v>
      </c>
      <c r="H258" s="29">
        <f>INDEX(products[], MATCH(data[Product], products[Product], 0), 2)</f>
        <v>10.62</v>
      </c>
      <c r="I258" s="27">
        <f>data[[#This Row],[Cost per unit]]*data[[#This Row],[Units]]</f>
        <v>3855.0599999999995</v>
      </c>
    </row>
    <row r="259" spans="3:9" x14ac:dyDescent="0.3">
      <c r="C259" t="s">
        <v>10</v>
      </c>
      <c r="D259" t="s">
        <v>34</v>
      </c>
      <c r="E259" t="s">
        <v>17</v>
      </c>
      <c r="F259" s="4">
        <v>700</v>
      </c>
      <c r="G259" s="5">
        <v>87</v>
      </c>
      <c r="H259" s="29">
        <f>INDEX(products[], MATCH(data[Product], products[Product], 0), 2)</f>
        <v>3.11</v>
      </c>
      <c r="I259" s="27">
        <f>data[[#This Row],[Cost per unit]]*data[[#This Row],[Units]]</f>
        <v>270.57</v>
      </c>
    </row>
    <row r="260" spans="3:9" x14ac:dyDescent="0.3">
      <c r="C260" t="s">
        <v>6</v>
      </c>
      <c r="D260" t="s">
        <v>34</v>
      </c>
      <c r="E260" t="s">
        <v>17</v>
      </c>
      <c r="F260" s="4">
        <v>3759</v>
      </c>
      <c r="G260" s="5">
        <v>150</v>
      </c>
      <c r="H260" s="29">
        <f>INDEX(products[], MATCH(data[Product], products[Product], 0), 2)</f>
        <v>3.11</v>
      </c>
      <c r="I260" s="27">
        <f>data[[#This Row],[Cost per unit]]*data[[#This Row],[Units]]</f>
        <v>466.5</v>
      </c>
    </row>
    <row r="261" spans="3:9" x14ac:dyDescent="0.3">
      <c r="C261" t="s">
        <v>2</v>
      </c>
      <c r="D261" t="s">
        <v>35</v>
      </c>
      <c r="E261" t="s">
        <v>17</v>
      </c>
      <c r="F261" s="4">
        <v>1589</v>
      </c>
      <c r="G261" s="5">
        <v>303</v>
      </c>
      <c r="H261" s="29">
        <f>INDEX(products[], MATCH(data[Product], products[Product], 0), 2)</f>
        <v>3.11</v>
      </c>
      <c r="I261" s="27">
        <f>data[[#This Row],[Cost per unit]]*data[[#This Row],[Units]]</f>
        <v>942.32999999999993</v>
      </c>
    </row>
    <row r="262" spans="3:9" x14ac:dyDescent="0.3">
      <c r="C262" t="s">
        <v>7</v>
      </c>
      <c r="D262" t="s">
        <v>35</v>
      </c>
      <c r="E262" t="s">
        <v>28</v>
      </c>
      <c r="F262" s="4">
        <v>5194</v>
      </c>
      <c r="G262" s="5">
        <v>288</v>
      </c>
      <c r="H262" s="29">
        <f>INDEX(products[], MATCH(data[Product], products[Product], 0), 2)</f>
        <v>10.38</v>
      </c>
      <c r="I262" s="27">
        <f>data[[#This Row],[Cost per unit]]*data[[#This Row],[Units]]</f>
        <v>2989.44</v>
      </c>
    </row>
    <row r="263" spans="3:9" x14ac:dyDescent="0.3">
      <c r="C263" t="s">
        <v>10</v>
      </c>
      <c r="D263" t="s">
        <v>36</v>
      </c>
      <c r="E263" t="s">
        <v>13</v>
      </c>
      <c r="F263" s="4">
        <v>945</v>
      </c>
      <c r="G263" s="5">
        <v>75</v>
      </c>
      <c r="H263" s="29">
        <f>INDEX(products[], MATCH(data[Product], products[Product], 0), 2)</f>
        <v>9.33</v>
      </c>
      <c r="I263" s="27">
        <f>data[[#This Row],[Cost per unit]]*data[[#This Row],[Units]]</f>
        <v>699.75</v>
      </c>
    </row>
    <row r="264" spans="3:9" x14ac:dyDescent="0.3">
      <c r="C264" t="s">
        <v>40</v>
      </c>
      <c r="D264" t="s">
        <v>38</v>
      </c>
      <c r="E264" t="s">
        <v>31</v>
      </c>
      <c r="F264" s="4">
        <v>1988</v>
      </c>
      <c r="G264" s="5">
        <v>39</v>
      </c>
      <c r="H264" s="29">
        <f>INDEX(products[], MATCH(data[Product], products[Product], 0), 2)</f>
        <v>5.79</v>
      </c>
      <c r="I264" s="27">
        <f>data[[#This Row],[Cost per unit]]*data[[#This Row],[Units]]</f>
        <v>225.81</v>
      </c>
    </row>
    <row r="265" spans="3:9" x14ac:dyDescent="0.3">
      <c r="C265" t="s">
        <v>6</v>
      </c>
      <c r="D265" t="s">
        <v>34</v>
      </c>
      <c r="E265" t="s">
        <v>32</v>
      </c>
      <c r="F265" s="4">
        <v>6734</v>
      </c>
      <c r="G265" s="5">
        <v>123</v>
      </c>
      <c r="H265" s="29">
        <f>INDEX(products[], MATCH(data[Product], products[Product], 0), 2)</f>
        <v>8.65</v>
      </c>
      <c r="I265" s="27">
        <f>data[[#This Row],[Cost per unit]]*data[[#This Row],[Units]]</f>
        <v>1063.95</v>
      </c>
    </row>
    <row r="266" spans="3:9" x14ac:dyDescent="0.3">
      <c r="C266" t="s">
        <v>40</v>
      </c>
      <c r="D266" t="s">
        <v>36</v>
      </c>
      <c r="E266" t="s">
        <v>4</v>
      </c>
      <c r="F266" s="4">
        <v>217</v>
      </c>
      <c r="G266" s="5">
        <v>36</v>
      </c>
      <c r="H266" s="29">
        <f>INDEX(products[], MATCH(data[Product], products[Product], 0), 2)</f>
        <v>11.88</v>
      </c>
      <c r="I266" s="27">
        <f>data[[#This Row],[Cost per unit]]*data[[#This Row],[Units]]</f>
        <v>427.68</v>
      </c>
    </row>
    <row r="267" spans="3:9" x14ac:dyDescent="0.3">
      <c r="C267" t="s">
        <v>5</v>
      </c>
      <c r="D267" t="s">
        <v>34</v>
      </c>
      <c r="E267" t="s">
        <v>22</v>
      </c>
      <c r="F267" s="4">
        <v>6279</v>
      </c>
      <c r="G267" s="5">
        <v>237</v>
      </c>
      <c r="H267" s="29">
        <f>INDEX(products[], MATCH(data[Product], products[Product], 0), 2)</f>
        <v>9.77</v>
      </c>
      <c r="I267" s="27">
        <f>data[[#This Row],[Cost per unit]]*data[[#This Row],[Units]]</f>
        <v>2315.4899999999998</v>
      </c>
    </row>
    <row r="268" spans="3:9" x14ac:dyDescent="0.3">
      <c r="C268" t="s">
        <v>40</v>
      </c>
      <c r="D268" t="s">
        <v>36</v>
      </c>
      <c r="E268" t="s">
        <v>13</v>
      </c>
      <c r="F268" s="4">
        <v>4424</v>
      </c>
      <c r="G268" s="5">
        <v>201</v>
      </c>
      <c r="H268" s="29">
        <f>INDEX(products[], MATCH(data[Product], products[Product], 0), 2)</f>
        <v>9.33</v>
      </c>
      <c r="I268" s="27">
        <f>data[[#This Row],[Cost per unit]]*data[[#This Row],[Units]]</f>
        <v>1875.33</v>
      </c>
    </row>
    <row r="269" spans="3:9" x14ac:dyDescent="0.3">
      <c r="C269" t="s">
        <v>2</v>
      </c>
      <c r="D269" t="s">
        <v>36</v>
      </c>
      <c r="E269" t="s">
        <v>17</v>
      </c>
      <c r="F269" s="4">
        <v>189</v>
      </c>
      <c r="G269" s="5">
        <v>48</v>
      </c>
      <c r="H269" s="29">
        <f>INDEX(products[], MATCH(data[Product], products[Product], 0), 2)</f>
        <v>3.11</v>
      </c>
      <c r="I269" s="27">
        <f>data[[#This Row],[Cost per unit]]*data[[#This Row],[Units]]</f>
        <v>149.28</v>
      </c>
    </row>
    <row r="270" spans="3:9" x14ac:dyDescent="0.3">
      <c r="C270" t="s">
        <v>5</v>
      </c>
      <c r="D270" t="s">
        <v>35</v>
      </c>
      <c r="E270" t="s">
        <v>22</v>
      </c>
      <c r="F270" s="4">
        <v>490</v>
      </c>
      <c r="G270" s="5">
        <v>84</v>
      </c>
      <c r="H270" s="29">
        <f>INDEX(products[], MATCH(data[Product], products[Product], 0), 2)</f>
        <v>9.77</v>
      </c>
      <c r="I270" s="27">
        <f>data[[#This Row],[Cost per unit]]*data[[#This Row],[Units]]</f>
        <v>820.68</v>
      </c>
    </row>
    <row r="271" spans="3:9" x14ac:dyDescent="0.3">
      <c r="C271" t="s">
        <v>8</v>
      </c>
      <c r="D271" t="s">
        <v>37</v>
      </c>
      <c r="E271" t="s">
        <v>21</v>
      </c>
      <c r="F271" s="4">
        <v>434</v>
      </c>
      <c r="G271" s="5">
        <v>87</v>
      </c>
      <c r="H271" s="29">
        <f>INDEX(products[], MATCH(data[Product], products[Product], 0), 2)</f>
        <v>9</v>
      </c>
      <c r="I271" s="27">
        <f>data[[#This Row],[Cost per unit]]*data[[#This Row],[Units]]</f>
        <v>783</v>
      </c>
    </row>
    <row r="272" spans="3:9" x14ac:dyDescent="0.3">
      <c r="C272" t="s">
        <v>7</v>
      </c>
      <c r="D272" t="s">
        <v>38</v>
      </c>
      <c r="E272" t="s">
        <v>30</v>
      </c>
      <c r="F272" s="4">
        <v>10129</v>
      </c>
      <c r="G272" s="5">
        <v>312</v>
      </c>
      <c r="H272" s="29">
        <f>INDEX(products[], MATCH(data[Product], products[Product], 0), 2)</f>
        <v>14.49</v>
      </c>
      <c r="I272" s="27">
        <f>data[[#This Row],[Cost per unit]]*data[[#This Row],[Units]]</f>
        <v>4520.88</v>
      </c>
    </row>
    <row r="273" spans="3:9" x14ac:dyDescent="0.3">
      <c r="C273" t="s">
        <v>3</v>
      </c>
      <c r="D273" t="s">
        <v>39</v>
      </c>
      <c r="E273" t="s">
        <v>28</v>
      </c>
      <c r="F273" s="4">
        <v>1652</v>
      </c>
      <c r="G273" s="5">
        <v>102</v>
      </c>
      <c r="H273" s="29">
        <f>INDEX(products[], MATCH(data[Product], products[Product], 0), 2)</f>
        <v>10.38</v>
      </c>
      <c r="I273" s="27">
        <f>data[[#This Row],[Cost per unit]]*data[[#This Row],[Units]]</f>
        <v>1058.76</v>
      </c>
    </row>
    <row r="274" spans="3:9" x14ac:dyDescent="0.3">
      <c r="C274" t="s">
        <v>8</v>
      </c>
      <c r="D274" t="s">
        <v>38</v>
      </c>
      <c r="E274" t="s">
        <v>21</v>
      </c>
      <c r="F274" s="4">
        <v>6433</v>
      </c>
      <c r="G274" s="5">
        <v>78</v>
      </c>
      <c r="H274" s="29">
        <f>INDEX(products[], MATCH(data[Product], products[Product], 0), 2)</f>
        <v>9</v>
      </c>
      <c r="I274" s="27">
        <f>data[[#This Row],[Cost per unit]]*data[[#This Row],[Units]]</f>
        <v>702</v>
      </c>
    </row>
    <row r="275" spans="3:9" x14ac:dyDescent="0.3">
      <c r="C275" t="s">
        <v>3</v>
      </c>
      <c r="D275" t="s">
        <v>34</v>
      </c>
      <c r="E275" t="s">
        <v>23</v>
      </c>
      <c r="F275" s="4">
        <v>2212</v>
      </c>
      <c r="G275" s="5">
        <v>117</v>
      </c>
      <c r="H275" s="29">
        <f>INDEX(products[], MATCH(data[Product], products[Product], 0), 2)</f>
        <v>6.49</v>
      </c>
      <c r="I275" s="27">
        <f>data[[#This Row],[Cost per unit]]*data[[#This Row],[Units]]</f>
        <v>759.33</v>
      </c>
    </row>
    <row r="276" spans="3:9" x14ac:dyDescent="0.3">
      <c r="C276" t="s">
        <v>41</v>
      </c>
      <c r="D276" t="s">
        <v>35</v>
      </c>
      <c r="E276" t="s">
        <v>19</v>
      </c>
      <c r="F276" s="4">
        <v>609</v>
      </c>
      <c r="G276" s="5">
        <v>99</v>
      </c>
      <c r="H276" s="29">
        <f>INDEX(products[], MATCH(data[Product], products[Product], 0), 2)</f>
        <v>7.64</v>
      </c>
      <c r="I276" s="27">
        <f>data[[#This Row],[Cost per unit]]*data[[#This Row],[Units]]</f>
        <v>756.36</v>
      </c>
    </row>
    <row r="277" spans="3:9" x14ac:dyDescent="0.3">
      <c r="C277" t="s">
        <v>40</v>
      </c>
      <c r="D277" t="s">
        <v>35</v>
      </c>
      <c r="E277" t="s">
        <v>24</v>
      </c>
      <c r="F277" s="4">
        <v>1638</v>
      </c>
      <c r="G277" s="5">
        <v>48</v>
      </c>
      <c r="H277" s="29">
        <f>INDEX(products[], MATCH(data[Product], products[Product], 0), 2)</f>
        <v>4.97</v>
      </c>
      <c r="I277" s="27">
        <f>data[[#This Row],[Cost per unit]]*data[[#This Row],[Units]]</f>
        <v>238.56</v>
      </c>
    </row>
    <row r="278" spans="3:9" x14ac:dyDescent="0.3">
      <c r="C278" t="s">
        <v>7</v>
      </c>
      <c r="D278" t="s">
        <v>34</v>
      </c>
      <c r="E278" t="s">
        <v>15</v>
      </c>
      <c r="F278" s="4">
        <v>3829</v>
      </c>
      <c r="G278" s="5">
        <v>24</v>
      </c>
      <c r="H278" s="29">
        <f>INDEX(products[], MATCH(data[Product], products[Product], 0), 2)</f>
        <v>11.73</v>
      </c>
      <c r="I278" s="27">
        <f>data[[#This Row],[Cost per unit]]*data[[#This Row],[Units]]</f>
        <v>281.52</v>
      </c>
    </row>
    <row r="279" spans="3:9" x14ac:dyDescent="0.3">
      <c r="C279" t="s">
        <v>40</v>
      </c>
      <c r="D279" t="s">
        <v>39</v>
      </c>
      <c r="E279" t="s">
        <v>15</v>
      </c>
      <c r="F279" s="4">
        <v>5775</v>
      </c>
      <c r="G279" s="5">
        <v>42</v>
      </c>
      <c r="H279" s="29">
        <f>INDEX(products[], MATCH(data[Product], products[Product], 0), 2)</f>
        <v>11.73</v>
      </c>
      <c r="I279" s="27">
        <f>data[[#This Row],[Cost per unit]]*data[[#This Row],[Units]]</f>
        <v>492.66</v>
      </c>
    </row>
    <row r="280" spans="3:9" x14ac:dyDescent="0.3">
      <c r="C280" t="s">
        <v>6</v>
      </c>
      <c r="D280" t="s">
        <v>35</v>
      </c>
      <c r="E280" t="s">
        <v>20</v>
      </c>
      <c r="F280" s="4">
        <v>1071</v>
      </c>
      <c r="G280" s="5">
        <v>270</v>
      </c>
      <c r="H280" s="29">
        <f>INDEX(products[], MATCH(data[Product], products[Product], 0), 2)</f>
        <v>10.62</v>
      </c>
      <c r="I280" s="27">
        <f>data[[#This Row],[Cost per unit]]*data[[#This Row],[Units]]</f>
        <v>2867.3999999999996</v>
      </c>
    </row>
    <row r="281" spans="3:9" x14ac:dyDescent="0.3">
      <c r="C281" t="s">
        <v>8</v>
      </c>
      <c r="D281" t="s">
        <v>36</v>
      </c>
      <c r="E281" t="s">
        <v>23</v>
      </c>
      <c r="F281" s="4">
        <v>5019</v>
      </c>
      <c r="G281" s="5">
        <v>150</v>
      </c>
      <c r="H281" s="29">
        <f>INDEX(products[], MATCH(data[Product], products[Product], 0), 2)</f>
        <v>6.49</v>
      </c>
      <c r="I281" s="27">
        <f>data[[#This Row],[Cost per unit]]*data[[#This Row],[Units]]</f>
        <v>973.5</v>
      </c>
    </row>
    <row r="282" spans="3:9" x14ac:dyDescent="0.3">
      <c r="C282" t="s">
        <v>2</v>
      </c>
      <c r="D282" t="s">
        <v>37</v>
      </c>
      <c r="E282" t="s">
        <v>15</v>
      </c>
      <c r="F282" s="4">
        <v>2863</v>
      </c>
      <c r="G282" s="5">
        <v>42</v>
      </c>
      <c r="H282" s="29">
        <f>INDEX(products[], MATCH(data[Product], products[Product], 0), 2)</f>
        <v>11.73</v>
      </c>
      <c r="I282" s="27">
        <f>data[[#This Row],[Cost per unit]]*data[[#This Row],[Units]]</f>
        <v>492.66</v>
      </c>
    </row>
    <row r="283" spans="3:9" x14ac:dyDescent="0.3">
      <c r="C283" t="s">
        <v>40</v>
      </c>
      <c r="D283" t="s">
        <v>35</v>
      </c>
      <c r="E283" t="s">
        <v>29</v>
      </c>
      <c r="F283" s="4">
        <v>1617</v>
      </c>
      <c r="G283" s="5">
        <v>126</v>
      </c>
      <c r="H283" s="29">
        <f>INDEX(products[], MATCH(data[Product], products[Product], 0), 2)</f>
        <v>7.16</v>
      </c>
      <c r="I283" s="27">
        <f>data[[#This Row],[Cost per unit]]*data[[#This Row],[Units]]</f>
        <v>902.16</v>
      </c>
    </row>
    <row r="284" spans="3:9" x14ac:dyDescent="0.3">
      <c r="C284" t="s">
        <v>6</v>
      </c>
      <c r="D284" t="s">
        <v>37</v>
      </c>
      <c r="E284" t="s">
        <v>26</v>
      </c>
      <c r="F284" s="4">
        <v>6818</v>
      </c>
      <c r="G284" s="5">
        <v>6</v>
      </c>
      <c r="H284" s="29">
        <f>INDEX(products[], MATCH(data[Product], products[Product], 0), 2)</f>
        <v>5.6</v>
      </c>
      <c r="I284" s="27">
        <f>data[[#This Row],[Cost per unit]]*data[[#This Row],[Units]]</f>
        <v>33.599999999999994</v>
      </c>
    </row>
    <row r="285" spans="3:9" x14ac:dyDescent="0.3">
      <c r="C285" t="s">
        <v>3</v>
      </c>
      <c r="D285" t="s">
        <v>35</v>
      </c>
      <c r="E285" t="s">
        <v>15</v>
      </c>
      <c r="F285" s="4">
        <v>6657</v>
      </c>
      <c r="G285" s="5">
        <v>276</v>
      </c>
      <c r="H285" s="29">
        <f>INDEX(products[], MATCH(data[Product], products[Product], 0), 2)</f>
        <v>11.73</v>
      </c>
      <c r="I285" s="27">
        <f>data[[#This Row],[Cost per unit]]*data[[#This Row],[Units]]</f>
        <v>3237.48</v>
      </c>
    </row>
    <row r="286" spans="3:9" x14ac:dyDescent="0.3">
      <c r="C286" t="s">
        <v>3</v>
      </c>
      <c r="D286" t="s">
        <v>34</v>
      </c>
      <c r="E286" t="s">
        <v>17</v>
      </c>
      <c r="F286" s="4">
        <v>2919</v>
      </c>
      <c r="G286" s="5">
        <v>93</v>
      </c>
      <c r="H286" s="29">
        <f>INDEX(products[], MATCH(data[Product], products[Product], 0), 2)</f>
        <v>3.11</v>
      </c>
      <c r="I286" s="27">
        <f>data[[#This Row],[Cost per unit]]*data[[#This Row],[Units]]</f>
        <v>289.22999999999996</v>
      </c>
    </row>
    <row r="287" spans="3:9" x14ac:dyDescent="0.3">
      <c r="C287" t="s">
        <v>2</v>
      </c>
      <c r="D287" t="s">
        <v>36</v>
      </c>
      <c r="E287" t="s">
        <v>31</v>
      </c>
      <c r="F287" s="4">
        <v>3094</v>
      </c>
      <c r="G287" s="5">
        <v>246</v>
      </c>
      <c r="H287" s="29">
        <f>INDEX(products[], MATCH(data[Product], products[Product], 0), 2)</f>
        <v>5.79</v>
      </c>
      <c r="I287" s="27">
        <f>data[[#This Row],[Cost per unit]]*data[[#This Row],[Units]]</f>
        <v>1424.34</v>
      </c>
    </row>
    <row r="288" spans="3:9" x14ac:dyDescent="0.3">
      <c r="C288" t="s">
        <v>6</v>
      </c>
      <c r="D288" t="s">
        <v>39</v>
      </c>
      <c r="E288" t="s">
        <v>24</v>
      </c>
      <c r="F288" s="4">
        <v>2989</v>
      </c>
      <c r="G288" s="5">
        <v>3</v>
      </c>
      <c r="H288" s="29">
        <f>INDEX(products[], MATCH(data[Product], products[Product], 0), 2)</f>
        <v>4.97</v>
      </c>
      <c r="I288" s="27">
        <f>data[[#This Row],[Cost per unit]]*data[[#This Row],[Units]]</f>
        <v>14.91</v>
      </c>
    </row>
    <row r="289" spans="3:9" x14ac:dyDescent="0.3">
      <c r="C289" t="s">
        <v>8</v>
      </c>
      <c r="D289" t="s">
        <v>38</v>
      </c>
      <c r="E289" t="s">
        <v>27</v>
      </c>
      <c r="F289" s="4">
        <v>2268</v>
      </c>
      <c r="G289" s="5">
        <v>63</v>
      </c>
      <c r="H289" s="29">
        <f>INDEX(products[], MATCH(data[Product], products[Product], 0), 2)</f>
        <v>16.73</v>
      </c>
      <c r="I289" s="27">
        <f>data[[#This Row],[Cost per unit]]*data[[#This Row],[Units]]</f>
        <v>1053.99</v>
      </c>
    </row>
    <row r="290" spans="3:9" x14ac:dyDescent="0.3">
      <c r="C290" t="s">
        <v>5</v>
      </c>
      <c r="D290" t="s">
        <v>35</v>
      </c>
      <c r="E290" t="s">
        <v>31</v>
      </c>
      <c r="F290" s="4">
        <v>4753</v>
      </c>
      <c r="G290" s="5">
        <v>246</v>
      </c>
      <c r="H290" s="29">
        <f>INDEX(products[], MATCH(data[Product], products[Product], 0), 2)</f>
        <v>5.79</v>
      </c>
      <c r="I290" s="27">
        <f>data[[#This Row],[Cost per unit]]*data[[#This Row],[Units]]</f>
        <v>1424.34</v>
      </c>
    </row>
    <row r="291" spans="3:9" x14ac:dyDescent="0.3">
      <c r="C291" t="s">
        <v>2</v>
      </c>
      <c r="D291" t="s">
        <v>34</v>
      </c>
      <c r="E291" t="s">
        <v>19</v>
      </c>
      <c r="F291" s="4">
        <v>7511</v>
      </c>
      <c r="G291" s="5">
        <v>120</v>
      </c>
      <c r="H291" s="29">
        <f>INDEX(products[], MATCH(data[Product], products[Product], 0), 2)</f>
        <v>7.64</v>
      </c>
      <c r="I291" s="27">
        <f>data[[#This Row],[Cost per unit]]*data[[#This Row],[Units]]</f>
        <v>916.8</v>
      </c>
    </row>
    <row r="292" spans="3:9" x14ac:dyDescent="0.3">
      <c r="C292" t="s">
        <v>2</v>
      </c>
      <c r="D292" t="s">
        <v>38</v>
      </c>
      <c r="E292" t="s">
        <v>31</v>
      </c>
      <c r="F292" s="4">
        <v>4326</v>
      </c>
      <c r="G292" s="5">
        <v>348</v>
      </c>
      <c r="H292" s="29">
        <f>INDEX(products[], MATCH(data[Product], products[Product], 0), 2)</f>
        <v>5.79</v>
      </c>
      <c r="I292" s="27">
        <f>data[[#This Row],[Cost per unit]]*data[[#This Row],[Units]]</f>
        <v>2014.92</v>
      </c>
    </row>
    <row r="293" spans="3:9" x14ac:dyDescent="0.3">
      <c r="C293" t="s">
        <v>41</v>
      </c>
      <c r="D293" t="s">
        <v>34</v>
      </c>
      <c r="E293" t="s">
        <v>23</v>
      </c>
      <c r="F293" s="4">
        <v>4935</v>
      </c>
      <c r="G293" s="5">
        <v>126</v>
      </c>
      <c r="H293" s="29">
        <f>INDEX(products[], MATCH(data[Product], products[Product], 0), 2)</f>
        <v>6.49</v>
      </c>
      <c r="I293" s="27">
        <f>data[[#This Row],[Cost per unit]]*data[[#This Row],[Units]]</f>
        <v>817.74</v>
      </c>
    </row>
    <row r="294" spans="3:9" x14ac:dyDescent="0.3">
      <c r="C294" t="s">
        <v>6</v>
      </c>
      <c r="D294" t="s">
        <v>35</v>
      </c>
      <c r="E294" t="s">
        <v>30</v>
      </c>
      <c r="F294" s="4">
        <v>4781</v>
      </c>
      <c r="G294" s="5">
        <v>123</v>
      </c>
      <c r="H294" s="29">
        <f>INDEX(products[], MATCH(data[Product], products[Product], 0), 2)</f>
        <v>14.49</v>
      </c>
      <c r="I294" s="27">
        <f>data[[#This Row],[Cost per unit]]*data[[#This Row],[Units]]</f>
        <v>1782.27</v>
      </c>
    </row>
    <row r="295" spans="3:9" x14ac:dyDescent="0.3">
      <c r="C295" t="s">
        <v>5</v>
      </c>
      <c r="D295" t="s">
        <v>38</v>
      </c>
      <c r="E295" t="s">
        <v>25</v>
      </c>
      <c r="F295" s="4">
        <v>7483</v>
      </c>
      <c r="G295" s="5">
        <v>45</v>
      </c>
      <c r="H295" s="29">
        <f>INDEX(products[], MATCH(data[Product], products[Product], 0), 2)</f>
        <v>13.15</v>
      </c>
      <c r="I295" s="27">
        <f>data[[#This Row],[Cost per unit]]*data[[#This Row],[Units]]</f>
        <v>591.75</v>
      </c>
    </row>
    <row r="296" spans="3:9" x14ac:dyDescent="0.3">
      <c r="C296" t="s">
        <v>10</v>
      </c>
      <c r="D296" t="s">
        <v>38</v>
      </c>
      <c r="E296" t="s">
        <v>4</v>
      </c>
      <c r="F296" s="4">
        <v>6860</v>
      </c>
      <c r="G296" s="5">
        <v>126</v>
      </c>
      <c r="H296" s="29">
        <f>INDEX(products[], MATCH(data[Product], products[Product], 0), 2)</f>
        <v>11.88</v>
      </c>
      <c r="I296" s="27">
        <f>data[[#This Row],[Cost per unit]]*data[[#This Row],[Units]]</f>
        <v>1496.88</v>
      </c>
    </row>
    <row r="297" spans="3:9" x14ac:dyDescent="0.3">
      <c r="C297" t="s">
        <v>40</v>
      </c>
      <c r="D297" t="s">
        <v>37</v>
      </c>
      <c r="E297" t="s">
        <v>29</v>
      </c>
      <c r="F297" s="4">
        <v>9002</v>
      </c>
      <c r="G297" s="5">
        <v>72</v>
      </c>
      <c r="H297" s="29">
        <f>INDEX(products[], MATCH(data[Product], products[Product], 0), 2)</f>
        <v>7.16</v>
      </c>
      <c r="I297" s="27">
        <f>data[[#This Row],[Cost per unit]]*data[[#This Row],[Units]]</f>
        <v>515.52</v>
      </c>
    </row>
    <row r="298" spans="3:9" x14ac:dyDescent="0.3">
      <c r="C298" t="s">
        <v>6</v>
      </c>
      <c r="D298" t="s">
        <v>36</v>
      </c>
      <c r="E298" t="s">
        <v>29</v>
      </c>
      <c r="F298" s="4">
        <v>1400</v>
      </c>
      <c r="G298" s="5">
        <v>135</v>
      </c>
      <c r="H298" s="29">
        <f>INDEX(products[], MATCH(data[Product], products[Product], 0), 2)</f>
        <v>7.16</v>
      </c>
      <c r="I298" s="27">
        <f>data[[#This Row],[Cost per unit]]*data[[#This Row],[Units]]</f>
        <v>966.6</v>
      </c>
    </row>
    <row r="299" spans="3:9" x14ac:dyDescent="0.3">
      <c r="C299" t="s">
        <v>10</v>
      </c>
      <c r="D299" t="s">
        <v>34</v>
      </c>
      <c r="E299" t="s">
        <v>22</v>
      </c>
      <c r="F299" s="4">
        <v>4053</v>
      </c>
      <c r="G299" s="5">
        <v>24</v>
      </c>
      <c r="H299" s="29">
        <f>INDEX(products[], MATCH(data[Product], products[Product], 0), 2)</f>
        <v>9.77</v>
      </c>
      <c r="I299" s="27">
        <f>data[[#This Row],[Cost per unit]]*data[[#This Row],[Units]]</f>
        <v>234.48</v>
      </c>
    </row>
    <row r="300" spans="3:9" x14ac:dyDescent="0.3">
      <c r="C300" t="s">
        <v>7</v>
      </c>
      <c r="D300" t="s">
        <v>36</v>
      </c>
      <c r="E300" t="s">
        <v>31</v>
      </c>
      <c r="F300" s="4">
        <v>2149</v>
      </c>
      <c r="G300" s="5">
        <v>117</v>
      </c>
      <c r="H300" s="29">
        <f>INDEX(products[], MATCH(data[Product], products[Product], 0), 2)</f>
        <v>5.79</v>
      </c>
      <c r="I300" s="27">
        <f>data[[#This Row],[Cost per unit]]*data[[#This Row],[Units]]</f>
        <v>677.43</v>
      </c>
    </row>
    <row r="301" spans="3:9" x14ac:dyDescent="0.3">
      <c r="C301" t="s">
        <v>3</v>
      </c>
      <c r="D301" t="s">
        <v>39</v>
      </c>
      <c r="E301" t="s">
        <v>29</v>
      </c>
      <c r="F301" s="4">
        <v>3640</v>
      </c>
      <c r="G301" s="5">
        <v>51</v>
      </c>
      <c r="H301" s="29">
        <f>INDEX(products[], MATCH(data[Product], products[Product], 0), 2)</f>
        <v>7.16</v>
      </c>
      <c r="I301" s="27">
        <f>data[[#This Row],[Cost per unit]]*data[[#This Row],[Units]]</f>
        <v>365.16</v>
      </c>
    </row>
    <row r="302" spans="3:9" x14ac:dyDescent="0.3">
      <c r="C302" t="s">
        <v>2</v>
      </c>
      <c r="D302" t="s">
        <v>39</v>
      </c>
      <c r="E302" t="s">
        <v>23</v>
      </c>
      <c r="F302" s="4">
        <v>630</v>
      </c>
      <c r="G302" s="5">
        <v>36</v>
      </c>
      <c r="H302" s="29">
        <f>INDEX(products[], MATCH(data[Product], products[Product], 0), 2)</f>
        <v>6.49</v>
      </c>
      <c r="I302" s="27">
        <f>data[[#This Row],[Cost per unit]]*data[[#This Row],[Units]]</f>
        <v>233.64000000000001</v>
      </c>
    </row>
    <row r="303" spans="3:9" x14ac:dyDescent="0.3">
      <c r="C303" t="s">
        <v>9</v>
      </c>
      <c r="D303" t="s">
        <v>35</v>
      </c>
      <c r="E303" t="s">
        <v>27</v>
      </c>
      <c r="F303" s="4">
        <v>2429</v>
      </c>
      <c r="G303" s="5">
        <v>144</v>
      </c>
      <c r="H303" s="29">
        <f>INDEX(products[], MATCH(data[Product], products[Product], 0), 2)</f>
        <v>16.73</v>
      </c>
      <c r="I303" s="27">
        <f>data[[#This Row],[Cost per unit]]*data[[#This Row],[Units]]</f>
        <v>2409.12</v>
      </c>
    </row>
    <row r="304" spans="3:9" x14ac:dyDescent="0.3">
      <c r="C304" t="s">
        <v>9</v>
      </c>
      <c r="D304" t="s">
        <v>36</v>
      </c>
      <c r="E304" t="s">
        <v>25</v>
      </c>
      <c r="F304" s="4">
        <v>2142</v>
      </c>
      <c r="G304" s="5">
        <v>114</v>
      </c>
      <c r="H304" s="29">
        <f>INDEX(products[], MATCH(data[Product], products[Product], 0), 2)</f>
        <v>13.15</v>
      </c>
      <c r="I304" s="27">
        <f>data[[#This Row],[Cost per unit]]*data[[#This Row],[Units]]</f>
        <v>1499.1000000000001</v>
      </c>
    </row>
    <row r="305" spans="3:9" x14ac:dyDescent="0.3">
      <c r="C305" t="s">
        <v>7</v>
      </c>
      <c r="D305" t="s">
        <v>37</v>
      </c>
      <c r="E305" t="s">
        <v>30</v>
      </c>
      <c r="F305" s="4">
        <v>6454</v>
      </c>
      <c r="G305" s="5">
        <v>54</v>
      </c>
      <c r="H305" s="29">
        <f>INDEX(products[], MATCH(data[Product], products[Product], 0), 2)</f>
        <v>14.49</v>
      </c>
      <c r="I305" s="27">
        <f>data[[#This Row],[Cost per unit]]*data[[#This Row],[Units]]</f>
        <v>782.46</v>
      </c>
    </row>
    <row r="306" spans="3:9" x14ac:dyDescent="0.3">
      <c r="C306" t="s">
        <v>7</v>
      </c>
      <c r="D306" t="s">
        <v>37</v>
      </c>
      <c r="E306" t="s">
        <v>16</v>
      </c>
      <c r="F306" s="4">
        <v>4487</v>
      </c>
      <c r="G306" s="5">
        <v>333</v>
      </c>
      <c r="H306" s="29">
        <f>INDEX(products[], MATCH(data[Product], products[Product], 0), 2)</f>
        <v>8.7899999999999991</v>
      </c>
      <c r="I306" s="27">
        <f>data[[#This Row],[Cost per unit]]*data[[#This Row],[Units]]</f>
        <v>2927.0699999999997</v>
      </c>
    </row>
    <row r="307" spans="3:9" x14ac:dyDescent="0.3">
      <c r="C307" t="s">
        <v>3</v>
      </c>
      <c r="D307" t="s">
        <v>37</v>
      </c>
      <c r="E307" t="s">
        <v>4</v>
      </c>
      <c r="F307" s="4">
        <v>938</v>
      </c>
      <c r="G307" s="5">
        <v>366</v>
      </c>
      <c r="H307" s="29">
        <f>INDEX(products[], MATCH(data[Product], products[Product], 0), 2)</f>
        <v>11.88</v>
      </c>
      <c r="I307" s="27">
        <f>data[[#This Row],[Cost per unit]]*data[[#This Row],[Units]]</f>
        <v>4348.08</v>
      </c>
    </row>
    <row r="308" spans="3:9" x14ac:dyDescent="0.3">
      <c r="C308" t="s">
        <v>3</v>
      </c>
      <c r="D308" t="s">
        <v>38</v>
      </c>
      <c r="E308" t="s">
        <v>26</v>
      </c>
      <c r="F308" s="4">
        <v>8841</v>
      </c>
      <c r="G308" s="5">
        <v>303</v>
      </c>
      <c r="H308" s="29">
        <f>INDEX(products[], MATCH(data[Product], products[Product], 0), 2)</f>
        <v>5.6</v>
      </c>
      <c r="I308" s="27">
        <f>data[[#This Row],[Cost per unit]]*data[[#This Row],[Units]]</f>
        <v>1696.8</v>
      </c>
    </row>
    <row r="309" spans="3:9" x14ac:dyDescent="0.3">
      <c r="C309" t="s">
        <v>2</v>
      </c>
      <c r="D309" t="s">
        <v>39</v>
      </c>
      <c r="E309" t="s">
        <v>33</v>
      </c>
      <c r="F309" s="4">
        <v>4018</v>
      </c>
      <c r="G309" s="5">
        <v>126</v>
      </c>
      <c r="H309" s="29">
        <f>INDEX(products[], MATCH(data[Product], products[Product], 0), 2)</f>
        <v>12.37</v>
      </c>
      <c r="I309" s="27">
        <f>data[[#This Row],[Cost per unit]]*data[[#This Row],[Units]]</f>
        <v>1558.62</v>
      </c>
    </row>
    <row r="310" spans="3:9" x14ac:dyDescent="0.3">
      <c r="C310" t="s">
        <v>41</v>
      </c>
      <c r="D310" t="s">
        <v>37</v>
      </c>
      <c r="E310" t="s">
        <v>15</v>
      </c>
      <c r="F310" s="4">
        <v>714</v>
      </c>
      <c r="G310" s="5">
        <v>231</v>
      </c>
      <c r="H310" s="29">
        <f>INDEX(products[], MATCH(data[Product], products[Product], 0), 2)</f>
        <v>11.73</v>
      </c>
      <c r="I310" s="27">
        <f>data[[#This Row],[Cost per unit]]*data[[#This Row],[Units]]</f>
        <v>2709.63</v>
      </c>
    </row>
    <row r="311" spans="3:9" x14ac:dyDescent="0.3">
      <c r="C311" t="s">
        <v>9</v>
      </c>
      <c r="D311" t="s">
        <v>38</v>
      </c>
      <c r="E311" t="s">
        <v>25</v>
      </c>
      <c r="F311" s="4">
        <v>3850</v>
      </c>
      <c r="G311" s="5">
        <v>102</v>
      </c>
      <c r="H311" s="29">
        <f>INDEX(products[], MATCH(data[Product], products[Product], 0), 2)</f>
        <v>13.15</v>
      </c>
      <c r="I311" s="27">
        <f>data[[#This Row],[Cost per unit]]*data[[#This Row],[Units]]</f>
        <v>1341.3</v>
      </c>
    </row>
    <row r="312" spans="3:9" x14ac:dyDescent="0.3">
      <c r="F312" s="4"/>
      <c r="G312" s="5"/>
    </row>
    <row r="313" spans="3:9" x14ac:dyDescent="0.3">
      <c r="F313" s="4"/>
      <c r="G313" s="5"/>
    </row>
    <row r="314" spans="3:9" x14ac:dyDescent="0.3">
      <c r="F314" s="4"/>
      <c r="G314" s="5"/>
    </row>
    <row r="315" spans="3:9" x14ac:dyDescent="0.3">
      <c r="F315" s="4"/>
      <c r="G315" s="5"/>
    </row>
    <row r="316" spans="3:9" x14ac:dyDescent="0.3">
      <c r="F316" s="4"/>
      <c r="G316" s="5"/>
    </row>
    <row r="317" spans="3:9" x14ac:dyDescent="0.3">
      <c r="F317" s="4"/>
      <c r="G317" s="5"/>
    </row>
    <row r="318" spans="3:9" x14ac:dyDescent="0.3">
      <c r="F318" s="4"/>
      <c r="G318" s="5"/>
    </row>
    <row r="319" spans="3:9" x14ac:dyDescent="0.3">
      <c r="F319" s="4"/>
      <c r="G319" s="5"/>
    </row>
    <row r="320" spans="3:9"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C3FF9-9143-4F46-A2D7-2DD40347B4AC}">
  <dimension ref="A2:G28"/>
  <sheetViews>
    <sheetView showGridLines="0" workbookViewId="0">
      <selection activeCell="K19" sqref="K19"/>
    </sheetView>
  </sheetViews>
  <sheetFormatPr defaultRowHeight="13.8" x14ac:dyDescent="0.25"/>
  <cols>
    <col min="1" max="1" width="8.88671875" style="30"/>
    <col min="2" max="2" width="22.21875" style="30" bestFit="1" customWidth="1"/>
    <col min="3" max="3" width="12.109375" style="30" bestFit="1" customWidth="1"/>
    <col min="4" max="5" width="11.109375" style="30" bestFit="1" customWidth="1"/>
    <col min="6" max="16384" width="8.88671875" style="30"/>
  </cols>
  <sheetData>
    <row r="2" spans="1:7" x14ac:dyDescent="0.25">
      <c r="A2" s="44"/>
      <c r="B2" s="94">
        <v>8</v>
      </c>
      <c r="C2" s="95" t="s">
        <v>89</v>
      </c>
      <c r="D2" s="95"/>
      <c r="E2" s="95"/>
      <c r="F2" s="95"/>
      <c r="G2" s="95"/>
    </row>
    <row r="3" spans="1:7" x14ac:dyDescent="0.25">
      <c r="A3" s="44"/>
      <c r="B3" s="94"/>
      <c r="C3" s="95"/>
      <c r="D3" s="95"/>
      <c r="E3" s="95"/>
      <c r="F3" s="95"/>
      <c r="G3" s="95"/>
    </row>
    <row r="4" spans="1:7" x14ac:dyDescent="0.25">
      <c r="A4" s="44"/>
      <c r="B4" s="94"/>
      <c r="C4" s="95"/>
      <c r="D4" s="95"/>
      <c r="E4" s="95"/>
      <c r="F4" s="95"/>
      <c r="G4" s="95"/>
    </row>
    <row r="5" spans="1:7" x14ac:dyDescent="0.25">
      <c r="A5" s="44"/>
      <c r="B5" s="49" t="s">
        <v>65</v>
      </c>
      <c r="C5" s="30" t="s">
        <v>72</v>
      </c>
    </row>
    <row r="6" spans="1:7" x14ac:dyDescent="0.25">
      <c r="A6" s="44"/>
      <c r="B6" s="50" t="s">
        <v>26</v>
      </c>
      <c r="C6" s="51">
        <v>58277.8</v>
      </c>
    </row>
    <row r="7" spans="1:7" x14ac:dyDescent="0.25">
      <c r="A7" s="44"/>
      <c r="B7" s="50" t="s">
        <v>17</v>
      </c>
      <c r="C7" s="51">
        <v>56471.590000000004</v>
      </c>
    </row>
    <row r="8" spans="1:7" x14ac:dyDescent="0.25">
      <c r="A8" s="44"/>
      <c r="B8" s="50" t="s">
        <v>32</v>
      </c>
      <c r="C8" s="51">
        <v>52063.35</v>
      </c>
    </row>
    <row r="9" spans="1:7" x14ac:dyDescent="0.25">
      <c r="A9" s="44"/>
      <c r="B9" s="50" t="s">
        <v>15</v>
      </c>
      <c r="C9" s="51">
        <v>50988.91</v>
      </c>
    </row>
    <row r="10" spans="1:7" x14ac:dyDescent="0.25">
      <c r="A10" s="44"/>
      <c r="B10" s="50" t="s">
        <v>22</v>
      </c>
      <c r="C10" s="51">
        <v>46234.960000000006</v>
      </c>
    </row>
    <row r="11" spans="1:7" x14ac:dyDescent="0.25">
      <c r="A11" s="44"/>
      <c r="B11" s="50" t="s">
        <v>33</v>
      </c>
      <c r="C11" s="51">
        <v>46226.020000000004</v>
      </c>
    </row>
    <row r="12" spans="1:7" x14ac:dyDescent="0.25">
      <c r="A12" s="44"/>
      <c r="B12" s="50" t="s">
        <v>23</v>
      </c>
      <c r="C12" s="51">
        <v>44884.12</v>
      </c>
    </row>
    <row r="13" spans="1:7" x14ac:dyDescent="0.25">
      <c r="A13" s="44"/>
      <c r="B13" s="50" t="s">
        <v>16</v>
      </c>
      <c r="C13" s="51">
        <v>43177.340000000004</v>
      </c>
    </row>
    <row r="14" spans="1:7" x14ac:dyDescent="0.25">
      <c r="A14" s="44"/>
      <c r="B14" s="50" t="s">
        <v>18</v>
      </c>
      <c r="C14" s="51">
        <v>40814.559999999998</v>
      </c>
    </row>
    <row r="15" spans="1:7" x14ac:dyDescent="0.25">
      <c r="A15" s="44"/>
      <c r="B15" s="50" t="s">
        <v>28</v>
      </c>
      <c r="C15" s="51">
        <v>39084.340000000004</v>
      </c>
    </row>
    <row r="16" spans="1:7" x14ac:dyDescent="0.25">
      <c r="A16" s="44"/>
      <c r="B16" s="50" t="s">
        <v>29</v>
      </c>
      <c r="C16" s="51">
        <v>36700.840000000004</v>
      </c>
    </row>
    <row r="17" spans="1:3" x14ac:dyDescent="0.25">
      <c r="A17" s="44"/>
      <c r="B17" s="50" t="s">
        <v>20</v>
      </c>
      <c r="C17" s="51">
        <v>31390.480000000003</v>
      </c>
    </row>
    <row r="18" spans="1:3" x14ac:dyDescent="0.25">
      <c r="A18" s="44"/>
      <c r="B18" s="50" t="s">
        <v>24</v>
      </c>
      <c r="C18" s="51">
        <v>30189.32</v>
      </c>
    </row>
    <row r="19" spans="1:3" x14ac:dyDescent="0.25">
      <c r="A19" s="44"/>
      <c r="B19" s="50" t="s">
        <v>19</v>
      </c>
      <c r="C19" s="51">
        <v>29800.160000000003</v>
      </c>
    </row>
    <row r="20" spans="1:3" x14ac:dyDescent="0.25">
      <c r="A20" s="44"/>
      <c r="B20" s="50" t="s">
        <v>13</v>
      </c>
      <c r="C20" s="51">
        <v>29721.27</v>
      </c>
    </row>
    <row r="21" spans="1:3" x14ac:dyDescent="0.25">
      <c r="A21" s="44"/>
      <c r="B21" s="50" t="s">
        <v>25</v>
      </c>
      <c r="C21" s="51">
        <v>29678.099999999995</v>
      </c>
    </row>
    <row r="22" spans="1:3" x14ac:dyDescent="0.25">
      <c r="A22" s="44"/>
      <c r="B22" s="50" t="s">
        <v>31</v>
      </c>
      <c r="C22" s="51">
        <v>29518.43</v>
      </c>
    </row>
    <row r="23" spans="1:3" x14ac:dyDescent="0.25">
      <c r="A23" s="44"/>
      <c r="B23" s="50" t="s">
        <v>21</v>
      </c>
      <c r="C23" s="51">
        <v>26000</v>
      </c>
    </row>
    <row r="24" spans="1:3" x14ac:dyDescent="0.25">
      <c r="A24" s="44"/>
      <c r="B24" s="50" t="s">
        <v>30</v>
      </c>
      <c r="C24" s="51">
        <v>25899.020000000011</v>
      </c>
    </row>
    <row r="25" spans="1:3" x14ac:dyDescent="0.25">
      <c r="A25" s="44"/>
      <c r="B25" s="50" t="s">
        <v>27</v>
      </c>
      <c r="C25" s="51">
        <v>19572.14</v>
      </c>
    </row>
    <row r="26" spans="1:3" x14ac:dyDescent="0.25">
      <c r="A26" s="44"/>
      <c r="B26" s="50" t="s">
        <v>14</v>
      </c>
      <c r="C26" s="51">
        <v>19525.600000000002</v>
      </c>
    </row>
    <row r="27" spans="1:3" x14ac:dyDescent="0.25">
      <c r="A27" s="44"/>
      <c r="B27" s="50" t="s">
        <v>4</v>
      </c>
      <c r="C27" s="51">
        <v>14946.919999999998</v>
      </c>
    </row>
    <row r="28" spans="1:3" x14ac:dyDescent="0.25">
      <c r="A28" s="44"/>
      <c r="B28" s="50" t="s">
        <v>66</v>
      </c>
      <c r="C28" s="51">
        <v>801165.2699999999</v>
      </c>
    </row>
  </sheetData>
  <mergeCells count="2">
    <mergeCell ref="B2:B4"/>
    <mergeCell ref="C2:G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9D212-D496-4515-AAAA-26D7C98776BD}">
  <dimension ref="B2:L31"/>
  <sheetViews>
    <sheetView showGridLines="0" workbookViewId="0">
      <selection activeCell="P28" sqref="P28"/>
    </sheetView>
  </sheetViews>
  <sheetFormatPr defaultRowHeight="13.8" x14ac:dyDescent="0.25"/>
  <cols>
    <col min="1" max="1" width="8.88671875" style="30"/>
    <col min="2" max="2" width="24" style="30" bestFit="1" customWidth="1"/>
    <col min="3" max="3" width="9.21875" style="30" customWidth="1"/>
    <col min="4" max="4" width="10.6640625" style="30" customWidth="1"/>
    <col min="5" max="5" width="8.88671875" style="30"/>
    <col min="6" max="6" width="16.6640625" style="30" bestFit="1" customWidth="1"/>
    <col min="7" max="7" width="10.77734375" style="30" customWidth="1"/>
    <col min="8" max="11" width="8.88671875" style="30"/>
    <col min="12" max="12" width="12.77734375" style="30" bestFit="1" customWidth="1"/>
    <col min="13" max="16384" width="8.88671875" style="30"/>
  </cols>
  <sheetData>
    <row r="2" spans="2:12" x14ac:dyDescent="0.25">
      <c r="B2" s="91">
        <v>9</v>
      </c>
      <c r="C2" s="92" t="s">
        <v>92</v>
      </c>
      <c r="D2" s="92"/>
      <c r="E2" s="92"/>
      <c r="F2" s="92"/>
      <c r="G2" s="92"/>
      <c r="H2" s="92"/>
      <c r="I2" s="92"/>
      <c r="J2" s="92"/>
      <c r="K2" s="92"/>
      <c r="L2" s="92"/>
    </row>
    <row r="3" spans="2:12" x14ac:dyDescent="0.25">
      <c r="B3" s="91"/>
      <c r="C3" s="92"/>
      <c r="D3" s="92"/>
      <c r="E3" s="92"/>
      <c r="F3" s="92"/>
      <c r="G3" s="92"/>
      <c r="H3" s="92"/>
      <c r="I3" s="92"/>
      <c r="J3" s="92"/>
      <c r="K3" s="92"/>
      <c r="L3" s="92"/>
    </row>
    <row r="4" spans="2:12" x14ac:dyDescent="0.25">
      <c r="B4" s="91"/>
      <c r="C4" s="92"/>
      <c r="D4" s="92"/>
      <c r="E4" s="92"/>
      <c r="F4" s="92"/>
      <c r="G4" s="92"/>
      <c r="H4" s="92"/>
      <c r="I4" s="92"/>
      <c r="J4" s="92"/>
      <c r="K4" s="92"/>
      <c r="L4" s="92"/>
    </row>
    <row r="5" spans="2:12" customFormat="1" ht="14.4" x14ac:dyDescent="0.3"/>
    <row r="6" spans="2:12" ht="14.4" customHeight="1" x14ac:dyDescent="0.25">
      <c r="B6" s="66" t="s">
        <v>73</v>
      </c>
      <c r="C6" s="97" t="s">
        <v>36</v>
      </c>
      <c r="D6" s="97"/>
      <c r="F6" s="96" t="s">
        <v>81</v>
      </c>
      <c r="G6" s="96"/>
      <c r="H6" s="96"/>
      <c r="I6" s="96"/>
      <c r="L6" s="103" t="s">
        <v>74</v>
      </c>
    </row>
    <row r="7" spans="2:12" x14ac:dyDescent="0.25">
      <c r="L7" s="104" t="s">
        <v>34</v>
      </c>
    </row>
    <row r="8" spans="2:12" ht="17.399999999999999" x14ac:dyDescent="0.3">
      <c r="B8" s="105" t="s">
        <v>75</v>
      </c>
      <c r="C8" s="106"/>
      <c r="D8" s="107"/>
      <c r="G8" s="61" t="s">
        <v>1</v>
      </c>
      <c r="H8" s="61" t="s">
        <v>50</v>
      </c>
      <c r="I8" s="62" t="s">
        <v>90</v>
      </c>
      <c r="L8" s="104" t="s">
        <v>36</v>
      </c>
    </row>
    <row r="9" spans="2:12" x14ac:dyDescent="0.25">
      <c r="B9" s="67"/>
      <c r="C9" s="31"/>
      <c r="D9" s="68"/>
      <c r="F9" s="43" t="s">
        <v>2</v>
      </c>
      <c r="G9" s="64">
        <f>SUMIFS(data[Amount], data[Sales Person], F9, data[Geography], $C$6)</f>
        <v>23709</v>
      </c>
      <c r="H9" s="43">
        <f>SUMIFS(data[Units], data[Sales Person], F9, data[Geography], $C$6)</f>
        <v>909</v>
      </c>
      <c r="I9" s="65">
        <f>IF(G9&lt;12000, -1, 1)</f>
        <v>1</v>
      </c>
      <c r="L9" s="104" t="s">
        <v>37</v>
      </c>
    </row>
    <row r="10" spans="2:12" x14ac:dyDescent="0.25">
      <c r="B10" s="69" t="s">
        <v>76</v>
      </c>
      <c r="C10" s="97">
        <f>COUNTIF(data[Geography], C6)</f>
        <v>50</v>
      </c>
      <c r="D10" s="98"/>
      <c r="F10" s="43" t="s">
        <v>8</v>
      </c>
      <c r="G10" s="64">
        <f>SUMIFS(data[Amount], data[Sales Person], F10, data[Geography], $C$6)</f>
        <v>5019</v>
      </c>
      <c r="H10" s="43">
        <f>SUMIFS(data[Units], data[Sales Person], F10, data[Geography], $C$6)</f>
        <v>150</v>
      </c>
      <c r="I10" s="65">
        <f t="shared" ref="I10:I18" si="0">IF(G10&lt;12000, -1, 1)</f>
        <v>-1</v>
      </c>
      <c r="L10" s="104" t="s">
        <v>35</v>
      </c>
    </row>
    <row r="11" spans="2:12" x14ac:dyDescent="0.25">
      <c r="B11" s="67"/>
      <c r="C11" s="31"/>
      <c r="D11" s="68"/>
      <c r="F11" s="43" t="s">
        <v>41</v>
      </c>
      <c r="G11" s="64">
        <f>SUMIFS(data[Amount], data[Sales Person], F11, data[Geography], $C$6)</f>
        <v>39242</v>
      </c>
      <c r="H11" s="43">
        <f>SUMIFS(data[Units], data[Sales Person], F11, data[Geography], $C$6)</f>
        <v>1482</v>
      </c>
      <c r="I11" s="65">
        <f t="shared" si="0"/>
        <v>1</v>
      </c>
      <c r="L11" s="104" t="s">
        <v>39</v>
      </c>
    </row>
    <row r="12" spans="2:12" x14ac:dyDescent="0.25">
      <c r="B12" s="67"/>
      <c r="C12" s="70" t="s">
        <v>80</v>
      </c>
      <c r="D12" s="71" t="s">
        <v>56</v>
      </c>
      <c r="F12" s="43" t="s">
        <v>7</v>
      </c>
      <c r="G12" s="64">
        <f>SUMIFS(data[Amount], data[Sales Person], F12, data[Geography], $C$6)</f>
        <v>21931</v>
      </c>
      <c r="H12" s="43">
        <f>SUMIFS(data[Units], data[Sales Person], F12, data[Geography], $C$6)</f>
        <v>975</v>
      </c>
      <c r="I12" s="65">
        <f t="shared" si="0"/>
        <v>1</v>
      </c>
      <c r="L12" s="104" t="s">
        <v>38</v>
      </c>
    </row>
    <row r="13" spans="2:12" x14ac:dyDescent="0.25">
      <c r="B13" s="72" t="s">
        <v>77</v>
      </c>
      <c r="C13" s="63">
        <f>SUMIF(data[Geography], $C$6, data[Amount])</f>
        <v>237944</v>
      </c>
      <c r="D13" s="73">
        <f>AVERAGEIF(data[Geography], $C$6, data[Amount])</f>
        <v>4758.88</v>
      </c>
      <c r="F13" s="43" t="s">
        <v>6</v>
      </c>
      <c r="G13" s="64">
        <f>SUMIFS(data[Amount], data[Sales Person], F13, data[Geography], $C$6)</f>
        <v>27377</v>
      </c>
      <c r="H13" s="43">
        <f>SUMIFS(data[Units], data[Sales Person], F13, data[Geography], $C$6)</f>
        <v>513</v>
      </c>
      <c r="I13" s="65">
        <f t="shared" si="0"/>
        <v>1</v>
      </c>
    </row>
    <row r="14" spans="2:12" x14ac:dyDescent="0.25">
      <c r="B14" s="72" t="s">
        <v>71</v>
      </c>
      <c r="C14" s="63">
        <f>SUMIF(data[Geography], $C$6, data[Cost])</f>
        <v>68259.839999999997</v>
      </c>
      <c r="D14" s="73">
        <f>AVERAGEIF(data[Geography], $C$6, data[Cost])</f>
        <v>1365.1967999999999</v>
      </c>
      <c r="F14" s="43" t="s">
        <v>5</v>
      </c>
      <c r="G14" s="64">
        <f>SUMIFS(data[Amount], data[Sales Person], F14, data[Geography], $C$6)</f>
        <v>39620</v>
      </c>
      <c r="H14" s="43">
        <f>SUMIFS(data[Units], data[Sales Person], F14, data[Geography], $C$6)</f>
        <v>573</v>
      </c>
      <c r="I14" s="65">
        <f t="shared" si="0"/>
        <v>1</v>
      </c>
    </row>
    <row r="15" spans="2:12" x14ac:dyDescent="0.25">
      <c r="B15" s="72" t="s">
        <v>78</v>
      </c>
      <c r="C15" s="63">
        <f>C13-C14</f>
        <v>169684.16</v>
      </c>
      <c r="D15" s="73">
        <f>D13-D14</f>
        <v>3393.6832000000004</v>
      </c>
      <c r="F15" s="43" t="s">
        <v>3</v>
      </c>
      <c r="G15" s="64">
        <f>SUMIFS(data[Amount], data[Sales Person], F15, data[Geography], $C$6)</f>
        <v>18564</v>
      </c>
      <c r="H15" s="43">
        <f>SUMIFS(data[Units], data[Sales Person], F15, data[Geography], $C$6)</f>
        <v>420</v>
      </c>
      <c r="I15" s="65">
        <f t="shared" si="0"/>
        <v>1</v>
      </c>
    </row>
    <row r="16" spans="2:12" x14ac:dyDescent="0.25">
      <c r="B16" s="72" t="s">
        <v>79</v>
      </c>
      <c r="C16" s="63">
        <f>SUMIFS(data[Units], data[Geography], $C$6)</f>
        <v>7302</v>
      </c>
      <c r="D16" s="73">
        <f>AVERAGEIF(data[Geography], $C$6, data[Units])</f>
        <v>146.04</v>
      </c>
      <c r="F16" s="43" t="s">
        <v>9</v>
      </c>
      <c r="G16" s="64">
        <f>SUMIFS(data[Amount], data[Sales Person], F16, data[Geography], $C$6)</f>
        <v>25669</v>
      </c>
      <c r="H16" s="43">
        <f>SUMIFS(data[Units], data[Sales Person], F16, data[Geography], $C$6)</f>
        <v>564</v>
      </c>
      <c r="I16" s="65">
        <f t="shared" si="0"/>
        <v>1</v>
      </c>
    </row>
    <row r="17" spans="2:9" x14ac:dyDescent="0.25">
      <c r="F17" s="43" t="s">
        <v>10</v>
      </c>
      <c r="G17" s="64">
        <f>SUMIFS(data[Amount], data[Sales Person], F17, data[Geography], $C$6)</f>
        <v>13797</v>
      </c>
      <c r="H17" s="43">
        <f>SUMIFS(data[Units], data[Sales Person], F17, data[Geography], $C$6)</f>
        <v>1053</v>
      </c>
      <c r="I17" s="65">
        <f t="shared" si="0"/>
        <v>1</v>
      </c>
    </row>
    <row r="18" spans="2:9" x14ac:dyDescent="0.25">
      <c r="F18" s="43" t="s">
        <v>40</v>
      </c>
      <c r="G18" s="64">
        <f>SUMIFS(data[Amount], data[Sales Person], F18, data[Geography], $C$6)</f>
        <v>23016</v>
      </c>
      <c r="H18" s="43">
        <f>SUMIFS(data[Units], data[Sales Person], F18, data[Geography], $C$6)</f>
        <v>663</v>
      </c>
      <c r="I18" s="65">
        <f t="shared" si="0"/>
        <v>1</v>
      </c>
    </row>
    <row r="19" spans="2:9" x14ac:dyDescent="0.25">
      <c r="B19" s="31"/>
    </row>
    <row r="20" spans="2:9" x14ac:dyDescent="0.25">
      <c r="B20" s="60"/>
    </row>
    <row r="21" spans="2:9" x14ac:dyDescent="0.25">
      <c r="B21" s="60"/>
    </row>
    <row r="22" spans="2:9" x14ac:dyDescent="0.25">
      <c r="B22" s="60"/>
    </row>
    <row r="23" spans="2:9" x14ac:dyDescent="0.25">
      <c r="B23" s="60"/>
    </row>
    <row r="24" spans="2:9" x14ac:dyDescent="0.25">
      <c r="B24" s="60"/>
    </row>
    <row r="25" spans="2:9" x14ac:dyDescent="0.25">
      <c r="B25" s="60"/>
    </row>
    <row r="26" spans="2:9" x14ac:dyDescent="0.25">
      <c r="B26" s="60"/>
    </row>
    <row r="27" spans="2:9" x14ac:dyDescent="0.25">
      <c r="B27" s="60"/>
    </row>
    <row r="28" spans="2:9" x14ac:dyDescent="0.25">
      <c r="B28" s="60"/>
    </row>
    <row r="29" spans="2:9" x14ac:dyDescent="0.25">
      <c r="B29" s="60"/>
    </row>
    <row r="30" spans="2:9" x14ac:dyDescent="0.25">
      <c r="B30" s="60"/>
    </row>
    <row r="31" spans="2:9" x14ac:dyDescent="0.25">
      <c r="B31" s="44"/>
    </row>
  </sheetData>
  <sortState xmlns:xlrd2="http://schemas.microsoft.com/office/spreadsheetml/2017/richdata2" ref="F9:F18">
    <sortCondition ref="F9:F18"/>
  </sortState>
  <mergeCells count="6">
    <mergeCell ref="C10:D10"/>
    <mergeCell ref="B2:B4"/>
    <mergeCell ref="C2:L4"/>
    <mergeCell ref="F6:I6"/>
    <mergeCell ref="B8:D8"/>
    <mergeCell ref="C6:D6"/>
  </mergeCells>
  <conditionalFormatting sqref="G9:G18">
    <cfRule type="dataBar" priority="2">
      <dataBar>
        <cfvo type="min"/>
        <cfvo type="max"/>
        <color theme="5" tint="-0.249977111117893"/>
      </dataBar>
      <extLst>
        <ext xmlns:x14="http://schemas.microsoft.com/office/spreadsheetml/2009/9/main" uri="{B025F937-C7B1-47D3-B67F-A62EFF666E3E}">
          <x14:id>{DF8AFF62-264D-42AD-B5FB-F60319ECF4CD}</x14:id>
        </ext>
      </extLst>
    </cfRule>
  </conditionalFormatting>
  <dataValidations count="1">
    <dataValidation type="list" allowBlank="1" showInputMessage="1" showErrorMessage="1" sqref="C6" xr:uid="{13AE1D52-D1AE-44D1-A38F-576AA8B1AEFA}">
      <formula1>$L$7:$L$12</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DF8AFF62-264D-42AD-B5FB-F60319ECF4CD}">
            <x14:dataBar minLength="0" maxLength="100" gradient="0">
              <x14:cfvo type="autoMin"/>
              <x14:cfvo type="autoMax"/>
              <x14:negativeFillColor rgb="FFFF0000"/>
              <x14:axisColor rgb="FF000000"/>
            </x14:dataBar>
          </x14:cfRule>
          <xm:sqref>G9:G18</xm:sqref>
        </x14:conditionalFormatting>
        <x14:conditionalFormatting xmlns:xm="http://schemas.microsoft.com/office/excel/2006/main">
          <x14:cfRule type="iconSet" priority="1" id="{2D6EB233-4012-490D-A602-3E20D78A999F}">
            <x14:iconSet iconSet="3Symbols" showValue="0" custom="1">
              <x14:cfvo type="percent">
                <xm:f>0</xm:f>
              </x14:cfvo>
              <x14:cfvo type="num">
                <xm:f>0</xm:f>
              </x14:cfvo>
              <x14:cfvo type="num">
                <xm:f>1</xm:f>
              </x14:cfvo>
              <x14:cfIcon iconSet="3Symbols" iconId="0"/>
              <x14:cfIcon iconSet="NoIcons" iconId="0"/>
              <x14:cfIcon iconSet="3Symbols" iconId="2"/>
            </x14:iconSet>
          </x14:cfRule>
          <xm:sqref>I9:I18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84E93-3926-496C-85D2-320F04E8517E}">
  <dimension ref="B2:J28"/>
  <sheetViews>
    <sheetView showGridLines="0" tabSelected="1" workbookViewId="0">
      <selection activeCell="R26" sqref="R26"/>
    </sheetView>
  </sheetViews>
  <sheetFormatPr defaultRowHeight="13.8" x14ac:dyDescent="0.25"/>
  <cols>
    <col min="1" max="1" width="8.88671875" style="30"/>
    <col min="2" max="2" width="22.21875" style="30" bestFit="1" customWidth="1"/>
    <col min="3" max="3" width="16.21875" style="30" bestFit="1" customWidth="1"/>
    <col min="4" max="4" width="13.5546875" style="30" bestFit="1" customWidth="1"/>
    <col min="5" max="5" width="12.109375" style="30" bestFit="1" customWidth="1"/>
    <col min="6" max="6" width="8.6640625" style="30" bestFit="1" customWidth="1"/>
    <col min="7" max="16384" width="8.88671875" style="30"/>
  </cols>
  <sheetData>
    <row r="2" spans="2:10" x14ac:dyDescent="0.25">
      <c r="B2" s="99">
        <v>10</v>
      </c>
      <c r="C2" s="100" t="s">
        <v>91</v>
      </c>
      <c r="D2" s="100"/>
      <c r="E2" s="100"/>
      <c r="F2" s="100"/>
      <c r="G2" s="100"/>
      <c r="H2" s="100"/>
      <c r="I2" s="100"/>
      <c r="J2" s="100"/>
    </row>
    <row r="3" spans="2:10" x14ac:dyDescent="0.25">
      <c r="B3" s="99"/>
      <c r="C3" s="100"/>
      <c r="D3" s="100"/>
      <c r="E3" s="100"/>
      <c r="F3" s="100"/>
      <c r="G3" s="100"/>
      <c r="H3" s="100"/>
      <c r="I3" s="100"/>
      <c r="J3" s="100"/>
    </row>
    <row r="4" spans="2:10" x14ac:dyDescent="0.25">
      <c r="B4" s="99"/>
      <c r="C4" s="100"/>
      <c r="D4" s="100"/>
      <c r="E4" s="100"/>
      <c r="F4" s="100"/>
      <c r="G4" s="100"/>
      <c r="H4" s="100"/>
      <c r="I4" s="100"/>
      <c r="J4" s="100"/>
    </row>
    <row r="5" spans="2:10" x14ac:dyDescent="0.25">
      <c r="B5" s="49" t="s">
        <v>65</v>
      </c>
      <c r="C5" s="30" t="s">
        <v>67</v>
      </c>
      <c r="D5" s="30" t="s">
        <v>68</v>
      </c>
      <c r="E5" s="30" t="s">
        <v>72</v>
      </c>
      <c r="F5" s="30" t="s">
        <v>82</v>
      </c>
    </row>
    <row r="6" spans="2:10" x14ac:dyDescent="0.25">
      <c r="B6" s="75" t="s">
        <v>24</v>
      </c>
      <c r="C6" s="84">
        <v>35378</v>
      </c>
      <c r="D6" s="84">
        <v>1044</v>
      </c>
      <c r="E6" s="76">
        <v>30189.32</v>
      </c>
      <c r="F6" s="77">
        <v>0.85333597150771667</v>
      </c>
    </row>
    <row r="7" spans="2:10" x14ac:dyDescent="0.25">
      <c r="B7" s="78" t="s">
        <v>21</v>
      </c>
      <c r="C7" s="85">
        <v>37772</v>
      </c>
      <c r="D7" s="85">
        <v>1308</v>
      </c>
      <c r="E7" s="79">
        <v>26000</v>
      </c>
      <c r="F7" s="80">
        <v>0.68834056973419466</v>
      </c>
    </row>
    <row r="8" spans="2:10" x14ac:dyDescent="0.25">
      <c r="B8" s="78" t="s">
        <v>15</v>
      </c>
      <c r="C8" s="85">
        <v>68971</v>
      </c>
      <c r="D8" s="85">
        <v>1533</v>
      </c>
      <c r="E8" s="79">
        <v>50988.91</v>
      </c>
      <c r="F8" s="80">
        <v>0.73928042220643464</v>
      </c>
    </row>
    <row r="9" spans="2:10" x14ac:dyDescent="0.25">
      <c r="B9" s="78" t="s">
        <v>4</v>
      </c>
      <c r="C9" s="85">
        <v>33551</v>
      </c>
      <c r="D9" s="85">
        <v>1566</v>
      </c>
      <c r="E9" s="79">
        <v>14946.919999999998</v>
      </c>
      <c r="F9" s="80">
        <v>0.44549849482876808</v>
      </c>
    </row>
    <row r="10" spans="2:10" x14ac:dyDescent="0.25">
      <c r="B10" s="78" t="s">
        <v>31</v>
      </c>
      <c r="C10" s="85">
        <v>39263</v>
      </c>
      <c r="D10" s="85">
        <v>1683</v>
      </c>
      <c r="E10" s="79">
        <v>29518.43</v>
      </c>
      <c r="F10" s="80">
        <v>0.75181290273285284</v>
      </c>
    </row>
    <row r="11" spans="2:10" x14ac:dyDescent="0.25">
      <c r="B11" s="78" t="s">
        <v>18</v>
      </c>
      <c r="C11" s="85">
        <v>52150</v>
      </c>
      <c r="D11" s="85">
        <v>1752</v>
      </c>
      <c r="E11" s="79">
        <v>40814.559999999998</v>
      </c>
      <c r="F11" s="80">
        <v>0.78263777564717163</v>
      </c>
    </row>
    <row r="12" spans="2:10" x14ac:dyDescent="0.25">
      <c r="B12" s="78" t="s">
        <v>23</v>
      </c>
      <c r="C12" s="85">
        <v>56644</v>
      </c>
      <c r="D12" s="85">
        <v>1812</v>
      </c>
      <c r="E12" s="79">
        <v>44884.12</v>
      </c>
      <c r="F12" s="80">
        <v>0.79238966174705183</v>
      </c>
    </row>
    <row r="13" spans="2:10" x14ac:dyDescent="0.25">
      <c r="B13" s="78" t="s">
        <v>33</v>
      </c>
      <c r="C13" s="85">
        <v>69160</v>
      </c>
      <c r="D13" s="85">
        <v>1854</v>
      </c>
      <c r="E13" s="79">
        <v>46226.020000000004</v>
      </c>
      <c r="F13" s="80">
        <v>0.6683924233661076</v>
      </c>
    </row>
    <row r="14" spans="2:10" x14ac:dyDescent="0.25">
      <c r="B14" s="78" t="s">
        <v>13</v>
      </c>
      <c r="C14" s="85">
        <v>47271</v>
      </c>
      <c r="D14" s="85">
        <v>1881</v>
      </c>
      <c r="E14" s="79">
        <v>29721.27</v>
      </c>
      <c r="F14" s="80">
        <v>0.62874214634765502</v>
      </c>
    </row>
    <row r="15" spans="2:10" x14ac:dyDescent="0.25">
      <c r="B15" s="78" t="s">
        <v>19</v>
      </c>
      <c r="C15" s="85">
        <v>44744</v>
      </c>
      <c r="D15" s="85">
        <v>1956</v>
      </c>
      <c r="E15" s="79">
        <v>29800.160000000003</v>
      </c>
      <c r="F15" s="80">
        <v>0.66601466118362251</v>
      </c>
    </row>
    <row r="16" spans="2:10" x14ac:dyDescent="0.25">
      <c r="B16" s="78" t="s">
        <v>14</v>
      </c>
      <c r="C16" s="85">
        <v>43183</v>
      </c>
      <c r="D16" s="85">
        <v>2022</v>
      </c>
      <c r="E16" s="79">
        <v>19525.600000000002</v>
      </c>
      <c r="F16" s="80">
        <v>0.45215941458444298</v>
      </c>
    </row>
    <row r="17" spans="2:6" x14ac:dyDescent="0.25">
      <c r="B17" s="78" t="s">
        <v>22</v>
      </c>
      <c r="C17" s="85">
        <v>66283</v>
      </c>
      <c r="D17" s="85">
        <v>2052</v>
      </c>
      <c r="E17" s="79">
        <v>46234.960000000006</v>
      </c>
      <c r="F17" s="80">
        <v>0.69753873542235578</v>
      </c>
    </row>
    <row r="18" spans="2:6" x14ac:dyDescent="0.25">
      <c r="B18" s="78" t="s">
        <v>25</v>
      </c>
      <c r="C18" s="85">
        <v>57372</v>
      </c>
      <c r="D18" s="85">
        <v>2106</v>
      </c>
      <c r="E18" s="79">
        <v>29678.099999999995</v>
      </c>
      <c r="F18" s="80">
        <v>0.51729240744614091</v>
      </c>
    </row>
    <row r="19" spans="2:6" x14ac:dyDescent="0.25">
      <c r="B19" s="78" t="s">
        <v>26</v>
      </c>
      <c r="C19" s="85">
        <v>70273</v>
      </c>
      <c r="D19" s="85">
        <v>2142</v>
      </c>
      <c r="E19" s="79">
        <v>58277.8</v>
      </c>
      <c r="F19" s="80">
        <v>0.82930570773981471</v>
      </c>
    </row>
    <row r="20" spans="2:6" x14ac:dyDescent="0.25">
      <c r="B20" s="78" t="s">
        <v>16</v>
      </c>
      <c r="C20" s="85">
        <v>62111</v>
      </c>
      <c r="D20" s="85">
        <v>2154</v>
      </c>
      <c r="E20" s="79">
        <v>43177.340000000004</v>
      </c>
      <c r="F20" s="80">
        <v>0.6951641416174269</v>
      </c>
    </row>
    <row r="21" spans="2:6" x14ac:dyDescent="0.25">
      <c r="B21" s="78" t="s">
        <v>20</v>
      </c>
      <c r="C21" s="85">
        <v>54712</v>
      </c>
      <c r="D21" s="85">
        <v>2196</v>
      </c>
      <c r="E21" s="79">
        <v>31390.480000000003</v>
      </c>
      <c r="F21" s="80">
        <v>0.57374031291124439</v>
      </c>
    </row>
    <row r="22" spans="2:6" x14ac:dyDescent="0.25">
      <c r="B22" s="78" t="s">
        <v>32</v>
      </c>
      <c r="C22" s="85">
        <v>71967</v>
      </c>
      <c r="D22" s="85">
        <v>2301</v>
      </c>
      <c r="E22" s="79">
        <v>52063.35</v>
      </c>
      <c r="F22" s="80">
        <v>0.72343365709283425</v>
      </c>
    </row>
    <row r="23" spans="2:6" x14ac:dyDescent="0.25">
      <c r="B23" s="78" t="s">
        <v>17</v>
      </c>
      <c r="C23" s="85">
        <v>63721</v>
      </c>
      <c r="D23" s="85">
        <v>2331</v>
      </c>
      <c r="E23" s="79">
        <v>56471.590000000004</v>
      </c>
      <c r="F23" s="80">
        <v>0.88623201142480512</v>
      </c>
    </row>
    <row r="24" spans="2:6" x14ac:dyDescent="0.25">
      <c r="B24" s="78" t="s">
        <v>30</v>
      </c>
      <c r="C24" s="85">
        <v>66500</v>
      </c>
      <c r="D24" s="85">
        <v>2802</v>
      </c>
      <c r="E24" s="79">
        <v>25899.020000000011</v>
      </c>
      <c r="F24" s="80">
        <v>0.38945894736842124</v>
      </c>
    </row>
    <row r="25" spans="2:6" x14ac:dyDescent="0.25">
      <c r="B25" s="78" t="s">
        <v>29</v>
      </c>
      <c r="C25" s="85">
        <v>58009</v>
      </c>
      <c r="D25" s="85">
        <v>2976</v>
      </c>
      <c r="E25" s="79">
        <v>36700.840000000004</v>
      </c>
      <c r="F25" s="80">
        <v>0.6326749297522799</v>
      </c>
    </row>
    <row r="26" spans="2:6" x14ac:dyDescent="0.25">
      <c r="B26" s="78" t="s">
        <v>27</v>
      </c>
      <c r="C26" s="85">
        <v>69461</v>
      </c>
      <c r="D26" s="85">
        <v>2982</v>
      </c>
      <c r="E26" s="79">
        <v>19572.14</v>
      </c>
      <c r="F26" s="80">
        <v>0.28177164164063284</v>
      </c>
    </row>
    <row r="27" spans="2:6" x14ac:dyDescent="0.25">
      <c r="B27" s="81" t="s">
        <v>28</v>
      </c>
      <c r="C27" s="86">
        <v>72373</v>
      </c>
      <c r="D27" s="86">
        <v>3207</v>
      </c>
      <c r="E27" s="82">
        <v>39084.340000000004</v>
      </c>
      <c r="F27" s="83">
        <v>0.54004034653807365</v>
      </c>
    </row>
    <row r="28" spans="2:6" x14ac:dyDescent="0.25">
      <c r="B28" s="50" t="s">
        <v>66</v>
      </c>
      <c r="C28" s="87">
        <v>1240869</v>
      </c>
      <c r="D28" s="87">
        <v>45660</v>
      </c>
      <c r="E28" s="51">
        <v>801165.2699999999</v>
      </c>
      <c r="F28" s="74">
        <v>0.64564854952456696</v>
      </c>
    </row>
  </sheetData>
  <mergeCells count="2">
    <mergeCell ref="B2:B4"/>
    <mergeCell ref="C2:J4"/>
  </mergeCells>
  <conditionalFormatting pivot="1" sqref="F6:F27">
    <cfRule type="colorScale" priority="1">
      <colorScale>
        <cfvo type="min"/>
        <cfvo type="max"/>
        <color rgb="FFF8696B"/>
        <color rgb="FFFCFCFF"/>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93503-00DB-4164-B8A6-1B3EC1B805B4}">
  <dimension ref="B2:E15"/>
  <sheetViews>
    <sheetView showGridLines="0" workbookViewId="0">
      <selection activeCell="F24" sqref="F24"/>
    </sheetView>
  </sheetViews>
  <sheetFormatPr defaultRowHeight="13.8" x14ac:dyDescent="0.25"/>
  <cols>
    <col min="1" max="2" width="8.88671875" style="30"/>
    <col min="3" max="3" width="24" style="30" bestFit="1" customWidth="1"/>
    <col min="4" max="16384" width="8.88671875" style="30"/>
  </cols>
  <sheetData>
    <row r="2" spans="2:5" x14ac:dyDescent="0.25">
      <c r="B2" s="89">
        <v>1</v>
      </c>
      <c r="C2" s="90" t="s">
        <v>83</v>
      </c>
      <c r="D2" s="90"/>
      <c r="E2" s="90"/>
    </row>
    <row r="3" spans="2:5" x14ac:dyDescent="0.25">
      <c r="B3" s="89"/>
      <c r="C3" s="90"/>
      <c r="D3" s="90"/>
      <c r="E3" s="90"/>
    </row>
    <row r="4" spans="2:5" x14ac:dyDescent="0.25">
      <c r="B4" s="89"/>
      <c r="C4" s="90"/>
      <c r="D4" s="90"/>
      <c r="E4" s="90"/>
    </row>
    <row r="5" spans="2:5" x14ac:dyDescent="0.25">
      <c r="B5" s="42"/>
      <c r="C5" s="33"/>
      <c r="D5" s="33" t="s">
        <v>1</v>
      </c>
      <c r="E5" s="33" t="s">
        <v>50</v>
      </c>
    </row>
    <row r="6" spans="2:5" ht="14.4" thickBot="1" x14ac:dyDescent="0.3">
      <c r="B6" s="42"/>
      <c r="C6" s="34" t="s">
        <v>56</v>
      </c>
      <c r="D6" s="34">
        <f>AVERAGE(data[Amount])</f>
        <v>4136.2299999999996</v>
      </c>
      <c r="E6" s="34">
        <f>AVERAGE(data[Units])</f>
        <v>152.19999999999999</v>
      </c>
    </row>
    <row r="7" spans="2:5" ht="14.4" thickBot="1" x14ac:dyDescent="0.3">
      <c r="B7" s="42"/>
      <c r="C7" s="35" t="s">
        <v>57</v>
      </c>
      <c r="D7" s="35">
        <f>MEDIAN(data[Amount])</f>
        <v>3437</v>
      </c>
      <c r="E7" s="35">
        <f>MEDIAN(data[Units])</f>
        <v>124.5</v>
      </c>
    </row>
    <row r="8" spans="2:5" ht="14.4" thickBot="1" x14ac:dyDescent="0.3">
      <c r="B8" s="42"/>
      <c r="C8" s="35" t="s">
        <v>58</v>
      </c>
      <c r="D8" s="35">
        <f>MIN(data[Amount])</f>
        <v>0</v>
      </c>
      <c r="E8" s="35">
        <f>MIN(data[Units])</f>
        <v>0</v>
      </c>
    </row>
    <row r="9" spans="2:5" ht="14.4" thickBot="1" x14ac:dyDescent="0.3">
      <c r="B9" s="42"/>
      <c r="C9" s="35" t="s">
        <v>59</v>
      </c>
      <c r="D9" s="35">
        <f>MAX(data[Amount])</f>
        <v>16184</v>
      </c>
      <c r="E9" s="35">
        <f>MAX(data[Units])</f>
        <v>525</v>
      </c>
    </row>
    <row r="10" spans="2:5" ht="14.4" thickBot="1" x14ac:dyDescent="0.3">
      <c r="B10" s="42"/>
      <c r="C10" s="35" t="s">
        <v>60</v>
      </c>
      <c r="D10" s="35">
        <f>D9-D8</f>
        <v>16184</v>
      </c>
      <c r="E10" s="35">
        <f>E9-E8</f>
        <v>525</v>
      </c>
    </row>
    <row r="11" spans="2:5" ht="14.4" thickBot="1" x14ac:dyDescent="0.3">
      <c r="B11" s="42"/>
      <c r="C11" s="32"/>
      <c r="D11" s="32"/>
      <c r="E11" s="32"/>
    </row>
    <row r="12" spans="2:5" ht="14.4" thickBot="1" x14ac:dyDescent="0.3">
      <c r="B12" s="42"/>
      <c r="C12" s="35" t="s">
        <v>61</v>
      </c>
      <c r="D12" s="35">
        <f>_xlfn.PERCENTILE.EXC(data[Amount], 0.25)</f>
        <v>1652</v>
      </c>
      <c r="E12" s="35">
        <f>_xlfn.PERCENTILE.EXC(data[Units], 0.25)</f>
        <v>54</v>
      </c>
    </row>
    <row r="13" spans="2:5" ht="14.4" thickBot="1" x14ac:dyDescent="0.3">
      <c r="B13" s="42"/>
      <c r="C13" s="35" t="s">
        <v>62</v>
      </c>
      <c r="D13" s="35">
        <f>_xlfn.PERCENTILE.EXC(data[Amount], 0.75)</f>
        <v>6245.75</v>
      </c>
      <c r="E13" s="35">
        <f>_xlfn.PERCENTILE.EXC(data[Units], 0.75)</f>
        <v>223.5</v>
      </c>
    </row>
    <row r="14" spans="2:5" x14ac:dyDescent="0.25">
      <c r="B14" s="42"/>
    </row>
    <row r="15" spans="2:5" ht="14.4" customHeight="1" x14ac:dyDescent="0.25">
      <c r="B15" s="42"/>
      <c r="C15" s="36" t="s">
        <v>63</v>
      </c>
      <c r="D15" s="88">
        <f>SUMPRODUCT(1/COUNTIF(data[Product],data[Product]))</f>
        <v>21.999999999999993</v>
      </c>
      <c r="E15" s="88"/>
    </row>
  </sheetData>
  <mergeCells count="3">
    <mergeCell ref="D15:E15"/>
    <mergeCell ref="B2:B4"/>
    <mergeCell ref="C2:E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37775-85C8-4950-9589-98689EEEEB8B}">
  <dimension ref="A2:N307"/>
  <sheetViews>
    <sheetView showGridLines="0" workbookViewId="0">
      <selection activeCell="B11" sqref="B11"/>
    </sheetView>
  </sheetViews>
  <sheetFormatPr defaultRowHeight="14.4" x14ac:dyDescent="0.3"/>
  <cols>
    <col min="2" max="2" width="8.88671875" style="30"/>
    <col min="3" max="3" width="19.5546875" style="30" customWidth="1"/>
    <col min="4" max="4" width="14.6640625" style="30" customWidth="1"/>
    <col min="5" max="5" width="21.88671875" style="30" bestFit="1" customWidth="1"/>
    <col min="6" max="6" width="13.5546875" style="30" customWidth="1"/>
    <col min="7" max="7" width="11.6640625" style="30" customWidth="1"/>
    <col min="8" max="9" width="8.88671875" style="30"/>
    <col min="10" max="10" width="19.5546875" style="30" customWidth="1"/>
    <col min="11" max="11" width="14.6640625" style="30" customWidth="1"/>
    <col min="12" max="12" width="21.88671875" style="30" bestFit="1" customWidth="1"/>
    <col min="13" max="13" width="13.5546875" style="30" customWidth="1"/>
    <col min="14" max="14" width="11.6640625" style="30" customWidth="1"/>
    <col min="15" max="16384" width="8.88671875" style="30"/>
  </cols>
  <sheetData>
    <row r="2" spans="2:14" x14ac:dyDescent="0.3">
      <c r="B2" s="101"/>
      <c r="C2" s="91">
        <v>2</v>
      </c>
      <c r="D2" s="92" t="s">
        <v>84</v>
      </c>
      <c r="E2" s="92"/>
      <c r="F2" s="92"/>
      <c r="G2" s="92"/>
      <c r="H2" s="92"/>
      <c r="I2" s="92"/>
      <c r="J2" s="92"/>
      <c r="K2" s="92"/>
      <c r="L2" s="92"/>
      <c r="M2" s="92"/>
      <c r="N2" s="92"/>
    </row>
    <row r="3" spans="2:14" x14ac:dyDescent="0.3">
      <c r="B3" s="101"/>
      <c r="C3" s="91"/>
      <c r="D3" s="92"/>
      <c r="E3" s="92"/>
      <c r="F3" s="92"/>
      <c r="G3" s="92"/>
      <c r="H3" s="92"/>
      <c r="I3" s="92"/>
      <c r="J3" s="92"/>
      <c r="K3" s="92"/>
      <c r="L3" s="92"/>
      <c r="M3" s="92"/>
      <c r="N3" s="92"/>
    </row>
    <row r="4" spans="2:14" x14ac:dyDescent="0.3">
      <c r="B4" s="101"/>
      <c r="C4" s="91"/>
      <c r="D4" s="92"/>
      <c r="E4" s="92"/>
      <c r="F4" s="92"/>
      <c r="G4" s="92"/>
      <c r="H4" s="92"/>
      <c r="I4" s="92"/>
      <c r="J4" s="92"/>
      <c r="K4" s="92"/>
      <c r="L4" s="92"/>
      <c r="M4" s="92"/>
      <c r="N4" s="92"/>
    </row>
    <row r="7" spans="2:14" x14ac:dyDescent="0.3">
      <c r="C7" s="37" t="s">
        <v>11</v>
      </c>
      <c r="D7" s="37" t="s">
        <v>12</v>
      </c>
      <c r="E7" s="37" t="s">
        <v>0</v>
      </c>
      <c r="F7" s="38" t="s">
        <v>1</v>
      </c>
      <c r="G7" s="38" t="s">
        <v>50</v>
      </c>
      <c r="J7" s="37" t="s">
        <v>11</v>
      </c>
      <c r="K7" s="37" t="s">
        <v>12</v>
      </c>
      <c r="L7" s="37" t="s">
        <v>0</v>
      </c>
      <c r="M7" s="38" t="s">
        <v>1</v>
      </c>
      <c r="N7" s="38" t="s">
        <v>50</v>
      </c>
    </row>
    <row r="8" spans="2:14" x14ac:dyDescent="0.3">
      <c r="C8" s="30" t="s">
        <v>40</v>
      </c>
      <c r="D8" s="30" t="s">
        <v>37</v>
      </c>
      <c r="E8" s="30" t="s">
        <v>30</v>
      </c>
      <c r="F8" s="39">
        <v>1624</v>
      </c>
      <c r="G8" s="40">
        <v>114</v>
      </c>
      <c r="J8" s="30" t="s">
        <v>40</v>
      </c>
      <c r="K8" s="30" t="s">
        <v>37</v>
      </c>
      <c r="L8" s="30" t="s">
        <v>30</v>
      </c>
      <c r="M8" s="39">
        <v>1624</v>
      </c>
      <c r="N8" s="40">
        <v>114</v>
      </c>
    </row>
    <row r="9" spans="2:14" x14ac:dyDescent="0.3">
      <c r="C9" s="30" t="s">
        <v>8</v>
      </c>
      <c r="D9" s="30" t="s">
        <v>35</v>
      </c>
      <c r="E9" s="30" t="s">
        <v>32</v>
      </c>
      <c r="F9" s="39">
        <v>6706</v>
      </c>
      <c r="G9" s="40">
        <v>459</v>
      </c>
      <c r="J9" s="30" t="s">
        <v>8</v>
      </c>
      <c r="K9" s="30" t="s">
        <v>35</v>
      </c>
      <c r="L9" s="30" t="s">
        <v>32</v>
      </c>
      <c r="M9" s="39">
        <v>6706</v>
      </c>
      <c r="N9" s="40">
        <v>459</v>
      </c>
    </row>
    <row r="10" spans="2:14" x14ac:dyDescent="0.3">
      <c r="C10" s="30" t="s">
        <v>9</v>
      </c>
      <c r="D10" s="30" t="s">
        <v>35</v>
      </c>
      <c r="E10" s="30" t="s">
        <v>4</v>
      </c>
      <c r="F10" s="39">
        <v>959</v>
      </c>
      <c r="G10" s="40">
        <v>147</v>
      </c>
      <c r="J10" s="30" t="s">
        <v>9</v>
      </c>
      <c r="K10" s="30" t="s">
        <v>35</v>
      </c>
      <c r="L10" s="30" t="s">
        <v>4</v>
      </c>
      <c r="M10" s="39">
        <v>959</v>
      </c>
      <c r="N10" s="40">
        <v>147</v>
      </c>
    </row>
    <row r="11" spans="2:14" x14ac:dyDescent="0.3">
      <c r="C11" s="30" t="s">
        <v>41</v>
      </c>
      <c r="D11" s="30" t="s">
        <v>36</v>
      </c>
      <c r="E11" s="30" t="s">
        <v>18</v>
      </c>
      <c r="F11" s="39">
        <v>9632</v>
      </c>
      <c r="G11" s="40">
        <v>288</v>
      </c>
      <c r="J11" s="30" t="s">
        <v>41</v>
      </c>
      <c r="K11" s="30" t="s">
        <v>36</v>
      </c>
      <c r="L11" s="30" t="s">
        <v>18</v>
      </c>
      <c r="M11" s="39">
        <v>9632</v>
      </c>
      <c r="N11" s="40">
        <v>288</v>
      </c>
    </row>
    <row r="12" spans="2:14" x14ac:dyDescent="0.3">
      <c r="C12" s="30" t="s">
        <v>6</v>
      </c>
      <c r="D12" s="30" t="s">
        <v>39</v>
      </c>
      <c r="E12" s="30" t="s">
        <v>25</v>
      </c>
      <c r="F12" s="39">
        <v>2100</v>
      </c>
      <c r="G12" s="40">
        <v>414</v>
      </c>
      <c r="J12" s="30" t="s">
        <v>6</v>
      </c>
      <c r="K12" s="30" t="s">
        <v>39</v>
      </c>
      <c r="L12" s="30" t="s">
        <v>25</v>
      </c>
      <c r="M12" s="39">
        <v>2100</v>
      </c>
      <c r="N12" s="40">
        <v>414</v>
      </c>
    </row>
    <row r="13" spans="2:14" x14ac:dyDescent="0.3">
      <c r="C13" s="30" t="s">
        <v>40</v>
      </c>
      <c r="D13" s="30" t="s">
        <v>35</v>
      </c>
      <c r="E13" s="30" t="s">
        <v>33</v>
      </c>
      <c r="F13" s="39">
        <v>8869</v>
      </c>
      <c r="G13" s="40">
        <v>432</v>
      </c>
      <c r="J13" s="30" t="s">
        <v>40</v>
      </c>
      <c r="K13" s="30" t="s">
        <v>35</v>
      </c>
      <c r="L13" s="30" t="s">
        <v>33</v>
      </c>
      <c r="M13" s="39">
        <v>8869</v>
      </c>
      <c r="N13" s="40">
        <v>432</v>
      </c>
    </row>
    <row r="14" spans="2:14" x14ac:dyDescent="0.3">
      <c r="C14" s="30" t="s">
        <v>6</v>
      </c>
      <c r="D14" s="30" t="s">
        <v>38</v>
      </c>
      <c r="E14" s="30" t="s">
        <v>31</v>
      </c>
      <c r="F14" s="39">
        <v>2681</v>
      </c>
      <c r="G14" s="40">
        <v>54</v>
      </c>
      <c r="J14" s="30" t="s">
        <v>6</v>
      </c>
      <c r="K14" s="30" t="s">
        <v>38</v>
      </c>
      <c r="L14" s="30" t="s">
        <v>31</v>
      </c>
      <c r="M14" s="39">
        <v>2681</v>
      </c>
      <c r="N14" s="40">
        <v>54</v>
      </c>
    </row>
    <row r="15" spans="2:14" x14ac:dyDescent="0.3">
      <c r="C15" s="30" t="s">
        <v>8</v>
      </c>
      <c r="D15" s="30" t="s">
        <v>35</v>
      </c>
      <c r="E15" s="30" t="s">
        <v>22</v>
      </c>
      <c r="F15" s="39">
        <v>5012</v>
      </c>
      <c r="G15" s="40">
        <v>210</v>
      </c>
      <c r="J15" s="30" t="s">
        <v>8</v>
      </c>
      <c r="K15" s="30" t="s">
        <v>35</v>
      </c>
      <c r="L15" s="30" t="s">
        <v>22</v>
      </c>
      <c r="M15" s="39">
        <v>5012</v>
      </c>
      <c r="N15" s="40">
        <v>210</v>
      </c>
    </row>
    <row r="16" spans="2:14" x14ac:dyDescent="0.3">
      <c r="C16" s="30" t="s">
        <v>7</v>
      </c>
      <c r="D16" s="30" t="s">
        <v>38</v>
      </c>
      <c r="E16" s="30" t="s">
        <v>14</v>
      </c>
      <c r="F16" s="39">
        <v>1281</v>
      </c>
      <c r="G16" s="40">
        <v>75</v>
      </c>
      <c r="J16" s="30" t="s">
        <v>7</v>
      </c>
      <c r="K16" s="30" t="s">
        <v>38</v>
      </c>
      <c r="L16" s="30" t="s">
        <v>14</v>
      </c>
      <c r="M16" s="39">
        <v>1281</v>
      </c>
      <c r="N16" s="40">
        <v>75</v>
      </c>
    </row>
    <row r="17" spans="3:14" x14ac:dyDescent="0.3">
      <c r="C17" s="30" t="s">
        <v>5</v>
      </c>
      <c r="D17" s="30" t="s">
        <v>37</v>
      </c>
      <c r="E17" s="30" t="s">
        <v>14</v>
      </c>
      <c r="F17" s="39">
        <v>4991</v>
      </c>
      <c r="G17" s="40">
        <v>12</v>
      </c>
      <c r="J17" s="30" t="s">
        <v>5</v>
      </c>
      <c r="K17" s="30" t="s">
        <v>37</v>
      </c>
      <c r="L17" s="30" t="s">
        <v>14</v>
      </c>
      <c r="M17" s="39">
        <v>4991</v>
      </c>
      <c r="N17" s="40">
        <v>12</v>
      </c>
    </row>
    <row r="18" spans="3:14" x14ac:dyDescent="0.3">
      <c r="C18" s="30" t="s">
        <v>2</v>
      </c>
      <c r="D18" s="30" t="s">
        <v>39</v>
      </c>
      <c r="E18" s="30" t="s">
        <v>25</v>
      </c>
      <c r="F18" s="39">
        <v>1785</v>
      </c>
      <c r="G18" s="40">
        <v>462</v>
      </c>
      <c r="J18" s="30" t="s">
        <v>2</v>
      </c>
      <c r="K18" s="30" t="s">
        <v>39</v>
      </c>
      <c r="L18" s="30" t="s">
        <v>25</v>
      </c>
      <c r="M18" s="39">
        <v>1785</v>
      </c>
      <c r="N18" s="40">
        <v>462</v>
      </c>
    </row>
    <row r="19" spans="3:14" x14ac:dyDescent="0.3">
      <c r="C19" s="30" t="s">
        <v>3</v>
      </c>
      <c r="D19" s="30" t="s">
        <v>37</v>
      </c>
      <c r="E19" s="30" t="s">
        <v>17</v>
      </c>
      <c r="F19" s="39">
        <v>3983</v>
      </c>
      <c r="G19" s="40">
        <v>144</v>
      </c>
      <c r="J19" s="30" t="s">
        <v>3</v>
      </c>
      <c r="K19" s="30" t="s">
        <v>37</v>
      </c>
      <c r="L19" s="30" t="s">
        <v>17</v>
      </c>
      <c r="M19" s="39">
        <v>3983</v>
      </c>
      <c r="N19" s="40">
        <v>144</v>
      </c>
    </row>
    <row r="20" spans="3:14" x14ac:dyDescent="0.3">
      <c r="C20" s="30" t="s">
        <v>9</v>
      </c>
      <c r="D20" s="30" t="s">
        <v>38</v>
      </c>
      <c r="E20" s="30" t="s">
        <v>16</v>
      </c>
      <c r="F20" s="39">
        <v>2646</v>
      </c>
      <c r="G20" s="40">
        <v>120</v>
      </c>
      <c r="J20" s="30" t="s">
        <v>9</v>
      </c>
      <c r="K20" s="30" t="s">
        <v>38</v>
      </c>
      <c r="L20" s="30" t="s">
        <v>16</v>
      </c>
      <c r="M20" s="39">
        <v>2646</v>
      </c>
      <c r="N20" s="40">
        <v>120</v>
      </c>
    </row>
    <row r="21" spans="3:14" x14ac:dyDescent="0.3">
      <c r="C21" s="30" t="s">
        <v>2</v>
      </c>
      <c r="D21" s="30" t="s">
        <v>34</v>
      </c>
      <c r="E21" s="30" t="s">
        <v>13</v>
      </c>
      <c r="F21" s="39">
        <v>252</v>
      </c>
      <c r="G21" s="40">
        <v>54</v>
      </c>
      <c r="J21" s="30" t="s">
        <v>2</v>
      </c>
      <c r="K21" s="30" t="s">
        <v>34</v>
      </c>
      <c r="L21" s="30" t="s">
        <v>13</v>
      </c>
      <c r="M21" s="39">
        <v>252</v>
      </c>
      <c r="N21" s="40">
        <v>54</v>
      </c>
    </row>
    <row r="22" spans="3:14" x14ac:dyDescent="0.3">
      <c r="C22" s="30" t="s">
        <v>3</v>
      </c>
      <c r="D22" s="30" t="s">
        <v>35</v>
      </c>
      <c r="E22" s="30" t="s">
        <v>25</v>
      </c>
      <c r="F22" s="39">
        <v>2464</v>
      </c>
      <c r="G22" s="40">
        <v>234</v>
      </c>
      <c r="J22" s="30" t="s">
        <v>3</v>
      </c>
      <c r="K22" s="30" t="s">
        <v>35</v>
      </c>
      <c r="L22" s="30" t="s">
        <v>25</v>
      </c>
      <c r="M22" s="39">
        <v>2464</v>
      </c>
      <c r="N22" s="40">
        <v>234</v>
      </c>
    </row>
    <row r="23" spans="3:14" x14ac:dyDescent="0.3">
      <c r="C23" s="30" t="s">
        <v>3</v>
      </c>
      <c r="D23" s="30" t="s">
        <v>35</v>
      </c>
      <c r="E23" s="30" t="s">
        <v>29</v>
      </c>
      <c r="F23" s="39">
        <v>2114</v>
      </c>
      <c r="G23" s="40">
        <v>66</v>
      </c>
      <c r="J23" s="30" t="s">
        <v>3</v>
      </c>
      <c r="K23" s="30" t="s">
        <v>35</v>
      </c>
      <c r="L23" s="30" t="s">
        <v>29</v>
      </c>
      <c r="M23" s="39">
        <v>2114</v>
      </c>
      <c r="N23" s="40">
        <v>66</v>
      </c>
    </row>
    <row r="24" spans="3:14" x14ac:dyDescent="0.3">
      <c r="C24" s="30" t="s">
        <v>6</v>
      </c>
      <c r="D24" s="30" t="s">
        <v>37</v>
      </c>
      <c r="E24" s="30" t="s">
        <v>31</v>
      </c>
      <c r="F24" s="39">
        <v>7693</v>
      </c>
      <c r="G24" s="40">
        <v>87</v>
      </c>
      <c r="J24" s="30" t="s">
        <v>6</v>
      </c>
      <c r="K24" s="30" t="s">
        <v>37</v>
      </c>
      <c r="L24" s="30" t="s">
        <v>31</v>
      </c>
      <c r="M24" s="39">
        <v>7693</v>
      </c>
      <c r="N24" s="40">
        <v>87</v>
      </c>
    </row>
    <row r="25" spans="3:14" x14ac:dyDescent="0.3">
      <c r="C25" s="30" t="s">
        <v>5</v>
      </c>
      <c r="D25" s="30" t="s">
        <v>34</v>
      </c>
      <c r="E25" s="30" t="s">
        <v>20</v>
      </c>
      <c r="F25" s="39">
        <v>15610</v>
      </c>
      <c r="G25" s="40">
        <v>339</v>
      </c>
      <c r="J25" s="30" t="s">
        <v>5</v>
      </c>
      <c r="K25" s="30" t="s">
        <v>34</v>
      </c>
      <c r="L25" s="30" t="s">
        <v>20</v>
      </c>
      <c r="M25" s="39">
        <v>15610</v>
      </c>
      <c r="N25" s="40">
        <v>339</v>
      </c>
    </row>
    <row r="26" spans="3:14" x14ac:dyDescent="0.3">
      <c r="C26" s="30" t="s">
        <v>41</v>
      </c>
      <c r="D26" s="30" t="s">
        <v>34</v>
      </c>
      <c r="E26" s="30" t="s">
        <v>22</v>
      </c>
      <c r="F26" s="39">
        <v>336</v>
      </c>
      <c r="G26" s="40">
        <v>144</v>
      </c>
      <c r="J26" s="30" t="s">
        <v>41</v>
      </c>
      <c r="K26" s="30" t="s">
        <v>34</v>
      </c>
      <c r="L26" s="30" t="s">
        <v>22</v>
      </c>
      <c r="M26" s="39">
        <v>336</v>
      </c>
      <c r="N26" s="40">
        <v>144</v>
      </c>
    </row>
    <row r="27" spans="3:14" x14ac:dyDescent="0.3">
      <c r="C27" s="30" t="s">
        <v>2</v>
      </c>
      <c r="D27" s="30" t="s">
        <v>39</v>
      </c>
      <c r="E27" s="30" t="s">
        <v>20</v>
      </c>
      <c r="F27" s="39">
        <v>9443</v>
      </c>
      <c r="G27" s="40">
        <v>162</v>
      </c>
      <c r="J27" s="30" t="s">
        <v>2</v>
      </c>
      <c r="K27" s="30" t="s">
        <v>39</v>
      </c>
      <c r="L27" s="30" t="s">
        <v>20</v>
      </c>
      <c r="M27" s="39">
        <v>9443</v>
      </c>
      <c r="N27" s="40">
        <v>162</v>
      </c>
    </row>
    <row r="28" spans="3:14" x14ac:dyDescent="0.3">
      <c r="C28" s="30" t="s">
        <v>9</v>
      </c>
      <c r="D28" s="30" t="s">
        <v>34</v>
      </c>
      <c r="E28" s="30" t="s">
        <v>23</v>
      </c>
      <c r="F28" s="39">
        <v>8155</v>
      </c>
      <c r="G28" s="40">
        <v>90</v>
      </c>
      <c r="J28" s="30" t="s">
        <v>9</v>
      </c>
      <c r="K28" s="30" t="s">
        <v>34</v>
      </c>
      <c r="L28" s="30" t="s">
        <v>23</v>
      </c>
      <c r="M28" s="39">
        <v>8155</v>
      </c>
      <c r="N28" s="40">
        <v>90</v>
      </c>
    </row>
    <row r="29" spans="3:14" x14ac:dyDescent="0.3">
      <c r="C29" s="30" t="s">
        <v>8</v>
      </c>
      <c r="D29" s="30" t="s">
        <v>38</v>
      </c>
      <c r="E29" s="30" t="s">
        <v>23</v>
      </c>
      <c r="F29" s="39">
        <v>1701</v>
      </c>
      <c r="G29" s="40">
        <v>234</v>
      </c>
      <c r="J29" s="30" t="s">
        <v>8</v>
      </c>
      <c r="K29" s="30" t="s">
        <v>38</v>
      </c>
      <c r="L29" s="30" t="s">
        <v>23</v>
      </c>
      <c r="M29" s="39">
        <v>1701</v>
      </c>
      <c r="N29" s="40">
        <v>234</v>
      </c>
    </row>
    <row r="30" spans="3:14" x14ac:dyDescent="0.3">
      <c r="C30" s="30" t="s">
        <v>10</v>
      </c>
      <c r="D30" s="30" t="s">
        <v>38</v>
      </c>
      <c r="E30" s="30" t="s">
        <v>22</v>
      </c>
      <c r="F30" s="39">
        <v>2205</v>
      </c>
      <c r="G30" s="40">
        <v>141</v>
      </c>
      <c r="J30" s="30" t="s">
        <v>10</v>
      </c>
      <c r="K30" s="30" t="s">
        <v>38</v>
      </c>
      <c r="L30" s="30" t="s">
        <v>22</v>
      </c>
      <c r="M30" s="39">
        <v>2205</v>
      </c>
      <c r="N30" s="40">
        <v>141</v>
      </c>
    </row>
    <row r="31" spans="3:14" x14ac:dyDescent="0.3">
      <c r="C31" s="30" t="s">
        <v>8</v>
      </c>
      <c r="D31" s="30" t="s">
        <v>37</v>
      </c>
      <c r="E31" s="30" t="s">
        <v>19</v>
      </c>
      <c r="F31" s="39">
        <v>1771</v>
      </c>
      <c r="G31" s="40">
        <v>204</v>
      </c>
      <c r="J31" s="30" t="s">
        <v>8</v>
      </c>
      <c r="K31" s="30" t="s">
        <v>37</v>
      </c>
      <c r="L31" s="30" t="s">
        <v>19</v>
      </c>
      <c r="M31" s="39">
        <v>1771</v>
      </c>
      <c r="N31" s="40">
        <v>204</v>
      </c>
    </row>
    <row r="32" spans="3:14" x14ac:dyDescent="0.3">
      <c r="C32" s="30" t="s">
        <v>41</v>
      </c>
      <c r="D32" s="30" t="s">
        <v>35</v>
      </c>
      <c r="E32" s="30" t="s">
        <v>15</v>
      </c>
      <c r="F32" s="39">
        <v>2114</v>
      </c>
      <c r="G32" s="40">
        <v>186</v>
      </c>
      <c r="J32" s="30" t="s">
        <v>41</v>
      </c>
      <c r="K32" s="30" t="s">
        <v>35</v>
      </c>
      <c r="L32" s="30" t="s">
        <v>15</v>
      </c>
      <c r="M32" s="39">
        <v>2114</v>
      </c>
      <c r="N32" s="40">
        <v>186</v>
      </c>
    </row>
    <row r="33" spans="3:14" x14ac:dyDescent="0.3">
      <c r="C33" s="30" t="s">
        <v>41</v>
      </c>
      <c r="D33" s="30" t="s">
        <v>36</v>
      </c>
      <c r="E33" s="30" t="s">
        <v>13</v>
      </c>
      <c r="F33" s="39">
        <v>10311</v>
      </c>
      <c r="G33" s="40">
        <v>231</v>
      </c>
      <c r="J33" s="30" t="s">
        <v>41</v>
      </c>
      <c r="K33" s="30" t="s">
        <v>36</v>
      </c>
      <c r="L33" s="30" t="s">
        <v>13</v>
      </c>
      <c r="M33" s="39">
        <v>10311</v>
      </c>
      <c r="N33" s="40">
        <v>231</v>
      </c>
    </row>
    <row r="34" spans="3:14" x14ac:dyDescent="0.3">
      <c r="C34" s="30" t="s">
        <v>3</v>
      </c>
      <c r="D34" s="30" t="s">
        <v>39</v>
      </c>
      <c r="E34" s="30" t="s">
        <v>16</v>
      </c>
      <c r="F34" s="39">
        <v>21</v>
      </c>
      <c r="G34" s="40">
        <v>168</v>
      </c>
      <c r="J34" s="30" t="s">
        <v>3</v>
      </c>
      <c r="K34" s="30" t="s">
        <v>39</v>
      </c>
      <c r="L34" s="30" t="s">
        <v>16</v>
      </c>
      <c r="M34" s="39">
        <v>21</v>
      </c>
      <c r="N34" s="40">
        <v>168</v>
      </c>
    </row>
    <row r="35" spans="3:14" x14ac:dyDescent="0.3">
      <c r="C35" s="30" t="s">
        <v>10</v>
      </c>
      <c r="D35" s="30" t="s">
        <v>35</v>
      </c>
      <c r="E35" s="30" t="s">
        <v>20</v>
      </c>
      <c r="F35" s="39">
        <v>1974</v>
      </c>
      <c r="G35" s="40">
        <v>195</v>
      </c>
      <c r="J35" s="30" t="s">
        <v>10</v>
      </c>
      <c r="K35" s="30" t="s">
        <v>35</v>
      </c>
      <c r="L35" s="30" t="s">
        <v>20</v>
      </c>
      <c r="M35" s="39">
        <v>1974</v>
      </c>
      <c r="N35" s="40">
        <v>195</v>
      </c>
    </row>
    <row r="36" spans="3:14" x14ac:dyDescent="0.3">
      <c r="C36" s="30" t="s">
        <v>5</v>
      </c>
      <c r="D36" s="30" t="s">
        <v>36</v>
      </c>
      <c r="E36" s="30" t="s">
        <v>23</v>
      </c>
      <c r="F36" s="39">
        <v>6314</v>
      </c>
      <c r="G36" s="40">
        <v>15</v>
      </c>
      <c r="J36" s="30" t="s">
        <v>5</v>
      </c>
      <c r="K36" s="30" t="s">
        <v>36</v>
      </c>
      <c r="L36" s="30" t="s">
        <v>23</v>
      </c>
      <c r="M36" s="39">
        <v>6314</v>
      </c>
      <c r="N36" s="40">
        <v>15</v>
      </c>
    </row>
    <row r="37" spans="3:14" x14ac:dyDescent="0.3">
      <c r="C37" s="30" t="s">
        <v>10</v>
      </c>
      <c r="D37" s="30" t="s">
        <v>37</v>
      </c>
      <c r="E37" s="30" t="s">
        <v>23</v>
      </c>
      <c r="F37" s="39">
        <v>4683</v>
      </c>
      <c r="G37" s="40">
        <v>30</v>
      </c>
      <c r="J37" s="30" t="s">
        <v>10</v>
      </c>
      <c r="K37" s="30" t="s">
        <v>37</v>
      </c>
      <c r="L37" s="30" t="s">
        <v>23</v>
      </c>
      <c r="M37" s="39">
        <v>4683</v>
      </c>
      <c r="N37" s="40">
        <v>30</v>
      </c>
    </row>
    <row r="38" spans="3:14" x14ac:dyDescent="0.3">
      <c r="C38" s="30" t="s">
        <v>41</v>
      </c>
      <c r="D38" s="30" t="s">
        <v>37</v>
      </c>
      <c r="E38" s="30" t="s">
        <v>24</v>
      </c>
      <c r="F38" s="39">
        <v>6398</v>
      </c>
      <c r="G38" s="40">
        <v>102</v>
      </c>
      <c r="J38" s="30" t="s">
        <v>41</v>
      </c>
      <c r="K38" s="30" t="s">
        <v>37</v>
      </c>
      <c r="L38" s="30" t="s">
        <v>24</v>
      </c>
      <c r="M38" s="39">
        <v>6398</v>
      </c>
      <c r="N38" s="40">
        <v>102</v>
      </c>
    </row>
    <row r="39" spans="3:14" x14ac:dyDescent="0.3">
      <c r="C39" s="30" t="s">
        <v>2</v>
      </c>
      <c r="D39" s="30" t="s">
        <v>35</v>
      </c>
      <c r="E39" s="30" t="s">
        <v>19</v>
      </c>
      <c r="F39" s="39">
        <v>553</v>
      </c>
      <c r="G39" s="40">
        <v>15</v>
      </c>
      <c r="J39" s="30" t="s">
        <v>2</v>
      </c>
      <c r="K39" s="30" t="s">
        <v>35</v>
      </c>
      <c r="L39" s="30" t="s">
        <v>19</v>
      </c>
      <c r="M39" s="39">
        <v>553</v>
      </c>
      <c r="N39" s="40">
        <v>15</v>
      </c>
    </row>
    <row r="40" spans="3:14" x14ac:dyDescent="0.3">
      <c r="C40" s="30" t="s">
        <v>8</v>
      </c>
      <c r="D40" s="30" t="s">
        <v>39</v>
      </c>
      <c r="E40" s="30" t="s">
        <v>30</v>
      </c>
      <c r="F40" s="39">
        <v>7021</v>
      </c>
      <c r="G40" s="40">
        <v>183</v>
      </c>
      <c r="J40" s="30" t="s">
        <v>8</v>
      </c>
      <c r="K40" s="30" t="s">
        <v>39</v>
      </c>
      <c r="L40" s="30" t="s">
        <v>30</v>
      </c>
      <c r="M40" s="39">
        <v>7021</v>
      </c>
      <c r="N40" s="40">
        <v>183</v>
      </c>
    </row>
    <row r="41" spans="3:14" x14ac:dyDescent="0.3">
      <c r="C41" s="30" t="s">
        <v>40</v>
      </c>
      <c r="D41" s="30" t="s">
        <v>39</v>
      </c>
      <c r="E41" s="30" t="s">
        <v>22</v>
      </c>
      <c r="F41" s="39">
        <v>5817</v>
      </c>
      <c r="G41" s="40">
        <v>12</v>
      </c>
      <c r="J41" s="30" t="s">
        <v>40</v>
      </c>
      <c r="K41" s="30" t="s">
        <v>39</v>
      </c>
      <c r="L41" s="30" t="s">
        <v>22</v>
      </c>
      <c r="M41" s="39">
        <v>5817</v>
      </c>
      <c r="N41" s="40">
        <v>12</v>
      </c>
    </row>
    <row r="42" spans="3:14" x14ac:dyDescent="0.3">
      <c r="C42" s="30" t="s">
        <v>41</v>
      </c>
      <c r="D42" s="30" t="s">
        <v>39</v>
      </c>
      <c r="E42" s="30" t="s">
        <v>14</v>
      </c>
      <c r="F42" s="39">
        <v>3976</v>
      </c>
      <c r="G42" s="40">
        <v>72</v>
      </c>
      <c r="J42" s="30" t="s">
        <v>41</v>
      </c>
      <c r="K42" s="30" t="s">
        <v>39</v>
      </c>
      <c r="L42" s="30" t="s">
        <v>14</v>
      </c>
      <c r="M42" s="39">
        <v>3976</v>
      </c>
      <c r="N42" s="40">
        <v>72</v>
      </c>
    </row>
    <row r="43" spans="3:14" x14ac:dyDescent="0.3">
      <c r="C43" s="30" t="s">
        <v>6</v>
      </c>
      <c r="D43" s="30" t="s">
        <v>38</v>
      </c>
      <c r="E43" s="30" t="s">
        <v>27</v>
      </c>
      <c r="F43" s="39">
        <v>1134</v>
      </c>
      <c r="G43" s="40">
        <v>282</v>
      </c>
      <c r="J43" s="30" t="s">
        <v>6</v>
      </c>
      <c r="K43" s="30" t="s">
        <v>38</v>
      </c>
      <c r="L43" s="30" t="s">
        <v>27</v>
      </c>
      <c r="M43" s="39">
        <v>1134</v>
      </c>
      <c r="N43" s="40">
        <v>282</v>
      </c>
    </row>
    <row r="44" spans="3:14" x14ac:dyDescent="0.3">
      <c r="C44" s="30" t="s">
        <v>2</v>
      </c>
      <c r="D44" s="30" t="s">
        <v>39</v>
      </c>
      <c r="E44" s="30" t="s">
        <v>28</v>
      </c>
      <c r="F44" s="39">
        <v>6027</v>
      </c>
      <c r="G44" s="40">
        <v>144</v>
      </c>
      <c r="J44" s="30" t="s">
        <v>2</v>
      </c>
      <c r="K44" s="30" t="s">
        <v>39</v>
      </c>
      <c r="L44" s="30" t="s">
        <v>28</v>
      </c>
      <c r="M44" s="39">
        <v>6027</v>
      </c>
      <c r="N44" s="40">
        <v>144</v>
      </c>
    </row>
    <row r="45" spans="3:14" x14ac:dyDescent="0.3">
      <c r="C45" s="30" t="s">
        <v>6</v>
      </c>
      <c r="D45" s="30" t="s">
        <v>37</v>
      </c>
      <c r="E45" s="30" t="s">
        <v>16</v>
      </c>
      <c r="F45" s="39">
        <v>1904</v>
      </c>
      <c r="G45" s="40">
        <v>405</v>
      </c>
      <c r="J45" s="30" t="s">
        <v>6</v>
      </c>
      <c r="K45" s="30" t="s">
        <v>37</v>
      </c>
      <c r="L45" s="30" t="s">
        <v>16</v>
      </c>
      <c r="M45" s="39">
        <v>1904</v>
      </c>
      <c r="N45" s="40">
        <v>405</v>
      </c>
    </row>
    <row r="46" spans="3:14" x14ac:dyDescent="0.3">
      <c r="C46" s="30" t="s">
        <v>7</v>
      </c>
      <c r="D46" s="30" t="s">
        <v>34</v>
      </c>
      <c r="E46" s="30" t="s">
        <v>32</v>
      </c>
      <c r="F46" s="39">
        <v>3262</v>
      </c>
      <c r="G46" s="40">
        <v>75</v>
      </c>
      <c r="J46" s="30" t="s">
        <v>7</v>
      </c>
      <c r="K46" s="30" t="s">
        <v>34</v>
      </c>
      <c r="L46" s="30" t="s">
        <v>32</v>
      </c>
      <c r="M46" s="39">
        <v>3262</v>
      </c>
      <c r="N46" s="40">
        <v>75</v>
      </c>
    </row>
    <row r="47" spans="3:14" x14ac:dyDescent="0.3">
      <c r="C47" s="30" t="s">
        <v>40</v>
      </c>
      <c r="D47" s="30" t="s">
        <v>34</v>
      </c>
      <c r="E47" s="30" t="s">
        <v>27</v>
      </c>
      <c r="F47" s="39">
        <v>2289</v>
      </c>
      <c r="G47" s="40">
        <v>135</v>
      </c>
      <c r="J47" s="30" t="s">
        <v>40</v>
      </c>
      <c r="K47" s="30" t="s">
        <v>34</v>
      </c>
      <c r="L47" s="30" t="s">
        <v>27</v>
      </c>
      <c r="M47" s="39">
        <v>2289</v>
      </c>
      <c r="N47" s="40">
        <v>135</v>
      </c>
    </row>
    <row r="48" spans="3:14" x14ac:dyDescent="0.3">
      <c r="C48" s="30" t="s">
        <v>5</v>
      </c>
      <c r="D48" s="30" t="s">
        <v>34</v>
      </c>
      <c r="E48" s="30" t="s">
        <v>27</v>
      </c>
      <c r="F48" s="39">
        <v>6986</v>
      </c>
      <c r="G48" s="40">
        <v>21</v>
      </c>
      <c r="J48" s="30" t="s">
        <v>5</v>
      </c>
      <c r="K48" s="30" t="s">
        <v>34</v>
      </c>
      <c r="L48" s="30" t="s">
        <v>27</v>
      </c>
      <c r="M48" s="39">
        <v>6986</v>
      </c>
      <c r="N48" s="40">
        <v>21</v>
      </c>
    </row>
    <row r="49" spans="3:14" x14ac:dyDescent="0.3">
      <c r="C49" s="30" t="s">
        <v>2</v>
      </c>
      <c r="D49" s="30" t="s">
        <v>38</v>
      </c>
      <c r="E49" s="30" t="s">
        <v>23</v>
      </c>
      <c r="F49" s="39">
        <v>4417</v>
      </c>
      <c r="G49" s="40">
        <v>153</v>
      </c>
      <c r="J49" s="30" t="s">
        <v>2</v>
      </c>
      <c r="K49" s="30" t="s">
        <v>38</v>
      </c>
      <c r="L49" s="30" t="s">
        <v>23</v>
      </c>
      <c r="M49" s="39">
        <v>4417</v>
      </c>
      <c r="N49" s="40">
        <v>153</v>
      </c>
    </row>
    <row r="50" spans="3:14" x14ac:dyDescent="0.3">
      <c r="C50" s="30" t="s">
        <v>6</v>
      </c>
      <c r="D50" s="30" t="s">
        <v>34</v>
      </c>
      <c r="E50" s="30" t="s">
        <v>15</v>
      </c>
      <c r="F50" s="39">
        <v>1442</v>
      </c>
      <c r="G50" s="40">
        <v>15</v>
      </c>
      <c r="J50" s="30" t="s">
        <v>6</v>
      </c>
      <c r="K50" s="30" t="s">
        <v>34</v>
      </c>
      <c r="L50" s="30" t="s">
        <v>15</v>
      </c>
      <c r="M50" s="39">
        <v>1442</v>
      </c>
      <c r="N50" s="40">
        <v>15</v>
      </c>
    </row>
    <row r="51" spans="3:14" x14ac:dyDescent="0.3">
      <c r="C51" s="30" t="s">
        <v>3</v>
      </c>
      <c r="D51" s="30" t="s">
        <v>35</v>
      </c>
      <c r="E51" s="30" t="s">
        <v>14</v>
      </c>
      <c r="F51" s="39">
        <v>2415</v>
      </c>
      <c r="G51" s="40">
        <v>255</v>
      </c>
      <c r="J51" s="30" t="s">
        <v>3</v>
      </c>
      <c r="K51" s="30" t="s">
        <v>35</v>
      </c>
      <c r="L51" s="30" t="s">
        <v>14</v>
      </c>
      <c r="M51" s="39">
        <v>2415</v>
      </c>
      <c r="N51" s="40">
        <v>255</v>
      </c>
    </row>
    <row r="52" spans="3:14" x14ac:dyDescent="0.3">
      <c r="C52" s="30" t="s">
        <v>2</v>
      </c>
      <c r="D52" s="30" t="s">
        <v>37</v>
      </c>
      <c r="E52" s="30" t="s">
        <v>19</v>
      </c>
      <c r="F52" s="39">
        <v>238</v>
      </c>
      <c r="G52" s="40">
        <v>18</v>
      </c>
      <c r="J52" s="30" t="s">
        <v>2</v>
      </c>
      <c r="K52" s="30" t="s">
        <v>37</v>
      </c>
      <c r="L52" s="30" t="s">
        <v>19</v>
      </c>
      <c r="M52" s="39">
        <v>238</v>
      </c>
      <c r="N52" s="40">
        <v>18</v>
      </c>
    </row>
    <row r="53" spans="3:14" x14ac:dyDescent="0.3">
      <c r="C53" s="30" t="s">
        <v>6</v>
      </c>
      <c r="D53" s="30" t="s">
        <v>37</v>
      </c>
      <c r="E53" s="30" t="s">
        <v>23</v>
      </c>
      <c r="F53" s="39">
        <v>4949</v>
      </c>
      <c r="G53" s="40">
        <v>189</v>
      </c>
      <c r="J53" s="30" t="s">
        <v>6</v>
      </c>
      <c r="K53" s="30" t="s">
        <v>37</v>
      </c>
      <c r="L53" s="30" t="s">
        <v>23</v>
      </c>
      <c r="M53" s="39">
        <v>4949</v>
      </c>
      <c r="N53" s="40">
        <v>189</v>
      </c>
    </row>
    <row r="54" spans="3:14" x14ac:dyDescent="0.3">
      <c r="C54" s="30" t="s">
        <v>5</v>
      </c>
      <c r="D54" s="30" t="s">
        <v>38</v>
      </c>
      <c r="E54" s="30" t="s">
        <v>32</v>
      </c>
      <c r="F54" s="39">
        <v>5075</v>
      </c>
      <c r="G54" s="40">
        <v>21</v>
      </c>
      <c r="J54" s="30" t="s">
        <v>5</v>
      </c>
      <c r="K54" s="30" t="s">
        <v>38</v>
      </c>
      <c r="L54" s="30" t="s">
        <v>32</v>
      </c>
      <c r="M54" s="39">
        <v>5075</v>
      </c>
      <c r="N54" s="40">
        <v>21</v>
      </c>
    </row>
    <row r="55" spans="3:14" x14ac:dyDescent="0.3">
      <c r="C55" s="30" t="s">
        <v>3</v>
      </c>
      <c r="D55" s="30" t="s">
        <v>36</v>
      </c>
      <c r="E55" s="30" t="s">
        <v>16</v>
      </c>
      <c r="F55" s="39">
        <v>9198</v>
      </c>
      <c r="G55" s="40">
        <v>36</v>
      </c>
      <c r="J55" s="30" t="s">
        <v>3</v>
      </c>
      <c r="K55" s="30" t="s">
        <v>36</v>
      </c>
      <c r="L55" s="30" t="s">
        <v>16</v>
      </c>
      <c r="M55" s="39">
        <v>9198</v>
      </c>
      <c r="N55" s="40">
        <v>36</v>
      </c>
    </row>
    <row r="56" spans="3:14" x14ac:dyDescent="0.3">
      <c r="C56" s="30" t="s">
        <v>6</v>
      </c>
      <c r="D56" s="30" t="s">
        <v>34</v>
      </c>
      <c r="E56" s="30" t="s">
        <v>29</v>
      </c>
      <c r="F56" s="39">
        <v>3339</v>
      </c>
      <c r="G56" s="40">
        <v>75</v>
      </c>
      <c r="J56" s="30" t="s">
        <v>6</v>
      </c>
      <c r="K56" s="30" t="s">
        <v>34</v>
      </c>
      <c r="L56" s="30" t="s">
        <v>29</v>
      </c>
      <c r="M56" s="39">
        <v>3339</v>
      </c>
      <c r="N56" s="40">
        <v>75</v>
      </c>
    </row>
    <row r="57" spans="3:14" x14ac:dyDescent="0.3">
      <c r="C57" s="30" t="s">
        <v>40</v>
      </c>
      <c r="D57" s="30" t="s">
        <v>34</v>
      </c>
      <c r="E57" s="30" t="s">
        <v>17</v>
      </c>
      <c r="F57" s="39">
        <v>5019</v>
      </c>
      <c r="G57" s="40">
        <v>156</v>
      </c>
      <c r="J57" s="30" t="s">
        <v>40</v>
      </c>
      <c r="K57" s="30" t="s">
        <v>34</v>
      </c>
      <c r="L57" s="30" t="s">
        <v>17</v>
      </c>
      <c r="M57" s="39">
        <v>5019</v>
      </c>
      <c r="N57" s="40">
        <v>156</v>
      </c>
    </row>
    <row r="58" spans="3:14" x14ac:dyDescent="0.3">
      <c r="C58" s="30" t="s">
        <v>5</v>
      </c>
      <c r="D58" s="30" t="s">
        <v>36</v>
      </c>
      <c r="E58" s="30" t="s">
        <v>16</v>
      </c>
      <c r="F58" s="39">
        <v>16184</v>
      </c>
      <c r="G58" s="40">
        <v>39</v>
      </c>
      <c r="J58" s="30" t="s">
        <v>5</v>
      </c>
      <c r="K58" s="30" t="s">
        <v>36</v>
      </c>
      <c r="L58" s="30" t="s">
        <v>16</v>
      </c>
      <c r="M58" s="39">
        <v>16184</v>
      </c>
      <c r="N58" s="40">
        <v>39</v>
      </c>
    </row>
    <row r="59" spans="3:14" x14ac:dyDescent="0.3">
      <c r="C59" s="30" t="s">
        <v>6</v>
      </c>
      <c r="D59" s="30" t="s">
        <v>36</v>
      </c>
      <c r="E59" s="30" t="s">
        <v>21</v>
      </c>
      <c r="F59" s="39">
        <v>497</v>
      </c>
      <c r="G59" s="40">
        <v>63</v>
      </c>
      <c r="J59" s="30" t="s">
        <v>6</v>
      </c>
      <c r="K59" s="30" t="s">
        <v>36</v>
      </c>
      <c r="L59" s="30" t="s">
        <v>21</v>
      </c>
      <c r="M59" s="39">
        <v>497</v>
      </c>
      <c r="N59" s="40">
        <v>63</v>
      </c>
    </row>
    <row r="60" spans="3:14" x14ac:dyDescent="0.3">
      <c r="C60" s="30" t="s">
        <v>2</v>
      </c>
      <c r="D60" s="30" t="s">
        <v>36</v>
      </c>
      <c r="E60" s="30" t="s">
        <v>29</v>
      </c>
      <c r="F60" s="39">
        <v>8211</v>
      </c>
      <c r="G60" s="40">
        <v>75</v>
      </c>
      <c r="J60" s="30" t="s">
        <v>2</v>
      </c>
      <c r="K60" s="30" t="s">
        <v>36</v>
      </c>
      <c r="L60" s="30" t="s">
        <v>29</v>
      </c>
      <c r="M60" s="39">
        <v>8211</v>
      </c>
      <c r="N60" s="40">
        <v>75</v>
      </c>
    </row>
    <row r="61" spans="3:14" x14ac:dyDescent="0.3">
      <c r="C61" s="30" t="s">
        <v>2</v>
      </c>
      <c r="D61" s="30" t="s">
        <v>38</v>
      </c>
      <c r="E61" s="30" t="s">
        <v>28</v>
      </c>
      <c r="F61" s="39">
        <v>6580</v>
      </c>
      <c r="G61" s="40">
        <v>183</v>
      </c>
      <c r="J61" s="30" t="s">
        <v>2</v>
      </c>
      <c r="K61" s="30" t="s">
        <v>38</v>
      </c>
      <c r="L61" s="30" t="s">
        <v>28</v>
      </c>
      <c r="M61" s="39">
        <v>6580</v>
      </c>
      <c r="N61" s="40">
        <v>183</v>
      </c>
    </row>
    <row r="62" spans="3:14" x14ac:dyDescent="0.3">
      <c r="C62" s="30" t="s">
        <v>41</v>
      </c>
      <c r="D62" s="30" t="s">
        <v>35</v>
      </c>
      <c r="E62" s="30" t="s">
        <v>13</v>
      </c>
      <c r="F62" s="39">
        <v>4760</v>
      </c>
      <c r="G62" s="40">
        <v>69</v>
      </c>
      <c r="J62" s="30" t="s">
        <v>41</v>
      </c>
      <c r="K62" s="30" t="s">
        <v>35</v>
      </c>
      <c r="L62" s="30" t="s">
        <v>13</v>
      </c>
      <c r="M62" s="39">
        <v>4760</v>
      </c>
      <c r="N62" s="40">
        <v>69</v>
      </c>
    </row>
    <row r="63" spans="3:14" x14ac:dyDescent="0.3">
      <c r="C63" s="30" t="s">
        <v>40</v>
      </c>
      <c r="D63" s="30" t="s">
        <v>36</v>
      </c>
      <c r="E63" s="30" t="s">
        <v>25</v>
      </c>
      <c r="F63" s="39">
        <v>5439</v>
      </c>
      <c r="G63" s="40">
        <v>30</v>
      </c>
      <c r="J63" s="30" t="s">
        <v>40</v>
      </c>
      <c r="K63" s="30" t="s">
        <v>36</v>
      </c>
      <c r="L63" s="30" t="s">
        <v>25</v>
      </c>
      <c r="M63" s="39">
        <v>5439</v>
      </c>
      <c r="N63" s="40">
        <v>30</v>
      </c>
    </row>
    <row r="64" spans="3:14" x14ac:dyDescent="0.3">
      <c r="C64" s="30" t="s">
        <v>41</v>
      </c>
      <c r="D64" s="30" t="s">
        <v>34</v>
      </c>
      <c r="E64" s="30" t="s">
        <v>17</v>
      </c>
      <c r="F64" s="39">
        <v>1463</v>
      </c>
      <c r="G64" s="40">
        <v>39</v>
      </c>
      <c r="J64" s="30" t="s">
        <v>41</v>
      </c>
      <c r="K64" s="30" t="s">
        <v>34</v>
      </c>
      <c r="L64" s="30" t="s">
        <v>17</v>
      </c>
      <c r="M64" s="39">
        <v>1463</v>
      </c>
      <c r="N64" s="40">
        <v>39</v>
      </c>
    </row>
    <row r="65" spans="3:14" x14ac:dyDescent="0.3">
      <c r="C65" s="30" t="s">
        <v>3</v>
      </c>
      <c r="D65" s="30" t="s">
        <v>34</v>
      </c>
      <c r="E65" s="30" t="s">
        <v>32</v>
      </c>
      <c r="F65" s="39">
        <v>7777</v>
      </c>
      <c r="G65" s="40">
        <v>504</v>
      </c>
      <c r="J65" s="30" t="s">
        <v>3</v>
      </c>
      <c r="K65" s="30" t="s">
        <v>34</v>
      </c>
      <c r="L65" s="30" t="s">
        <v>32</v>
      </c>
      <c r="M65" s="39">
        <v>7777</v>
      </c>
      <c r="N65" s="40">
        <v>504</v>
      </c>
    </row>
    <row r="66" spans="3:14" x14ac:dyDescent="0.3">
      <c r="C66" s="30" t="s">
        <v>9</v>
      </c>
      <c r="D66" s="30" t="s">
        <v>37</v>
      </c>
      <c r="E66" s="30" t="s">
        <v>29</v>
      </c>
      <c r="F66" s="39">
        <v>1085</v>
      </c>
      <c r="G66" s="40">
        <v>273</v>
      </c>
      <c r="J66" s="30" t="s">
        <v>9</v>
      </c>
      <c r="K66" s="30" t="s">
        <v>37</v>
      </c>
      <c r="L66" s="30" t="s">
        <v>29</v>
      </c>
      <c r="M66" s="39">
        <v>1085</v>
      </c>
      <c r="N66" s="40">
        <v>273</v>
      </c>
    </row>
    <row r="67" spans="3:14" x14ac:dyDescent="0.3">
      <c r="C67" s="30" t="s">
        <v>5</v>
      </c>
      <c r="D67" s="30" t="s">
        <v>37</v>
      </c>
      <c r="E67" s="30" t="s">
        <v>31</v>
      </c>
      <c r="F67" s="39">
        <v>182</v>
      </c>
      <c r="G67" s="40">
        <v>48</v>
      </c>
      <c r="J67" s="30" t="s">
        <v>5</v>
      </c>
      <c r="K67" s="30" t="s">
        <v>37</v>
      </c>
      <c r="L67" s="30" t="s">
        <v>31</v>
      </c>
      <c r="M67" s="39">
        <v>182</v>
      </c>
      <c r="N67" s="40">
        <v>48</v>
      </c>
    </row>
    <row r="68" spans="3:14" x14ac:dyDescent="0.3">
      <c r="C68" s="30" t="s">
        <v>6</v>
      </c>
      <c r="D68" s="30" t="s">
        <v>34</v>
      </c>
      <c r="E68" s="30" t="s">
        <v>27</v>
      </c>
      <c r="F68" s="39">
        <v>4242</v>
      </c>
      <c r="G68" s="40">
        <v>207</v>
      </c>
      <c r="J68" s="30" t="s">
        <v>6</v>
      </c>
      <c r="K68" s="30" t="s">
        <v>34</v>
      </c>
      <c r="L68" s="30" t="s">
        <v>27</v>
      </c>
      <c r="M68" s="39">
        <v>4242</v>
      </c>
      <c r="N68" s="40">
        <v>207</v>
      </c>
    </row>
    <row r="69" spans="3:14" x14ac:dyDescent="0.3">
      <c r="C69" s="30" t="s">
        <v>6</v>
      </c>
      <c r="D69" s="30" t="s">
        <v>36</v>
      </c>
      <c r="E69" s="30" t="s">
        <v>32</v>
      </c>
      <c r="F69" s="39">
        <v>6118</v>
      </c>
      <c r="G69" s="40">
        <v>9</v>
      </c>
      <c r="J69" s="30" t="s">
        <v>6</v>
      </c>
      <c r="K69" s="30" t="s">
        <v>36</v>
      </c>
      <c r="L69" s="30" t="s">
        <v>32</v>
      </c>
      <c r="M69" s="39">
        <v>6118</v>
      </c>
      <c r="N69" s="40">
        <v>9</v>
      </c>
    </row>
    <row r="70" spans="3:14" x14ac:dyDescent="0.3">
      <c r="C70" s="30" t="s">
        <v>10</v>
      </c>
      <c r="D70" s="30" t="s">
        <v>36</v>
      </c>
      <c r="E70" s="30" t="s">
        <v>23</v>
      </c>
      <c r="F70" s="39">
        <v>2317</v>
      </c>
      <c r="G70" s="40">
        <v>261</v>
      </c>
      <c r="J70" s="30" t="s">
        <v>10</v>
      </c>
      <c r="K70" s="30" t="s">
        <v>36</v>
      </c>
      <c r="L70" s="30" t="s">
        <v>23</v>
      </c>
      <c r="M70" s="39">
        <v>2317</v>
      </c>
      <c r="N70" s="40">
        <v>261</v>
      </c>
    </row>
    <row r="71" spans="3:14" x14ac:dyDescent="0.3">
      <c r="C71" s="30" t="s">
        <v>6</v>
      </c>
      <c r="D71" s="30" t="s">
        <v>38</v>
      </c>
      <c r="E71" s="30" t="s">
        <v>16</v>
      </c>
      <c r="F71" s="39">
        <v>938</v>
      </c>
      <c r="G71" s="40">
        <v>6</v>
      </c>
      <c r="J71" s="30" t="s">
        <v>6</v>
      </c>
      <c r="K71" s="30" t="s">
        <v>38</v>
      </c>
      <c r="L71" s="30" t="s">
        <v>16</v>
      </c>
      <c r="M71" s="39">
        <v>938</v>
      </c>
      <c r="N71" s="40">
        <v>6</v>
      </c>
    </row>
    <row r="72" spans="3:14" x14ac:dyDescent="0.3">
      <c r="C72" s="30" t="s">
        <v>8</v>
      </c>
      <c r="D72" s="30" t="s">
        <v>37</v>
      </c>
      <c r="E72" s="30" t="s">
        <v>15</v>
      </c>
      <c r="F72" s="39">
        <v>9709</v>
      </c>
      <c r="G72" s="40">
        <v>30</v>
      </c>
      <c r="J72" s="30" t="s">
        <v>8</v>
      </c>
      <c r="K72" s="30" t="s">
        <v>37</v>
      </c>
      <c r="L72" s="30" t="s">
        <v>15</v>
      </c>
      <c r="M72" s="39">
        <v>9709</v>
      </c>
      <c r="N72" s="40">
        <v>30</v>
      </c>
    </row>
    <row r="73" spans="3:14" x14ac:dyDescent="0.3">
      <c r="C73" s="30" t="s">
        <v>7</v>
      </c>
      <c r="D73" s="30" t="s">
        <v>34</v>
      </c>
      <c r="E73" s="30" t="s">
        <v>20</v>
      </c>
      <c r="F73" s="39">
        <v>2205</v>
      </c>
      <c r="G73" s="40">
        <v>138</v>
      </c>
      <c r="J73" s="30" t="s">
        <v>7</v>
      </c>
      <c r="K73" s="30" t="s">
        <v>34</v>
      </c>
      <c r="L73" s="30" t="s">
        <v>20</v>
      </c>
      <c r="M73" s="39">
        <v>2205</v>
      </c>
      <c r="N73" s="40">
        <v>138</v>
      </c>
    </row>
    <row r="74" spans="3:14" x14ac:dyDescent="0.3">
      <c r="C74" s="30" t="s">
        <v>7</v>
      </c>
      <c r="D74" s="30" t="s">
        <v>37</v>
      </c>
      <c r="E74" s="30" t="s">
        <v>17</v>
      </c>
      <c r="F74" s="39">
        <v>4487</v>
      </c>
      <c r="G74" s="40">
        <v>111</v>
      </c>
      <c r="J74" s="30" t="s">
        <v>7</v>
      </c>
      <c r="K74" s="30" t="s">
        <v>37</v>
      </c>
      <c r="L74" s="30" t="s">
        <v>17</v>
      </c>
      <c r="M74" s="39">
        <v>4487</v>
      </c>
      <c r="N74" s="40">
        <v>111</v>
      </c>
    </row>
    <row r="75" spans="3:14" x14ac:dyDescent="0.3">
      <c r="C75" s="30" t="s">
        <v>5</v>
      </c>
      <c r="D75" s="30" t="s">
        <v>35</v>
      </c>
      <c r="E75" s="30" t="s">
        <v>18</v>
      </c>
      <c r="F75" s="39">
        <v>2415</v>
      </c>
      <c r="G75" s="40">
        <v>15</v>
      </c>
      <c r="J75" s="30" t="s">
        <v>5</v>
      </c>
      <c r="K75" s="30" t="s">
        <v>35</v>
      </c>
      <c r="L75" s="30" t="s">
        <v>18</v>
      </c>
      <c r="M75" s="39">
        <v>2415</v>
      </c>
      <c r="N75" s="40">
        <v>15</v>
      </c>
    </row>
    <row r="76" spans="3:14" x14ac:dyDescent="0.3">
      <c r="C76" s="30" t="s">
        <v>40</v>
      </c>
      <c r="D76" s="30" t="s">
        <v>34</v>
      </c>
      <c r="E76" s="30" t="s">
        <v>19</v>
      </c>
      <c r="F76" s="39">
        <v>4018</v>
      </c>
      <c r="G76" s="40">
        <v>162</v>
      </c>
      <c r="J76" s="30" t="s">
        <v>40</v>
      </c>
      <c r="K76" s="30" t="s">
        <v>34</v>
      </c>
      <c r="L76" s="30" t="s">
        <v>19</v>
      </c>
      <c r="M76" s="39">
        <v>4018</v>
      </c>
      <c r="N76" s="40">
        <v>162</v>
      </c>
    </row>
    <row r="77" spans="3:14" x14ac:dyDescent="0.3">
      <c r="C77" s="30" t="s">
        <v>5</v>
      </c>
      <c r="D77" s="30" t="s">
        <v>34</v>
      </c>
      <c r="E77" s="30" t="s">
        <v>19</v>
      </c>
      <c r="F77" s="39">
        <v>861</v>
      </c>
      <c r="G77" s="40">
        <v>195</v>
      </c>
      <c r="J77" s="30" t="s">
        <v>5</v>
      </c>
      <c r="K77" s="30" t="s">
        <v>34</v>
      </c>
      <c r="L77" s="30" t="s">
        <v>19</v>
      </c>
      <c r="M77" s="39">
        <v>861</v>
      </c>
      <c r="N77" s="40">
        <v>195</v>
      </c>
    </row>
    <row r="78" spans="3:14" x14ac:dyDescent="0.3">
      <c r="C78" s="30" t="s">
        <v>10</v>
      </c>
      <c r="D78" s="30" t="s">
        <v>38</v>
      </c>
      <c r="E78" s="30" t="s">
        <v>14</v>
      </c>
      <c r="F78" s="39">
        <v>5586</v>
      </c>
      <c r="G78" s="40">
        <v>525</v>
      </c>
      <c r="J78" s="30" t="s">
        <v>10</v>
      </c>
      <c r="K78" s="30" t="s">
        <v>38</v>
      </c>
      <c r="L78" s="30" t="s">
        <v>14</v>
      </c>
      <c r="M78" s="39">
        <v>5586</v>
      </c>
      <c r="N78" s="40">
        <v>525</v>
      </c>
    </row>
    <row r="79" spans="3:14" x14ac:dyDescent="0.3">
      <c r="C79" s="30" t="s">
        <v>7</v>
      </c>
      <c r="D79" s="30" t="s">
        <v>34</v>
      </c>
      <c r="E79" s="30" t="s">
        <v>33</v>
      </c>
      <c r="F79" s="39">
        <v>2226</v>
      </c>
      <c r="G79" s="40">
        <v>48</v>
      </c>
      <c r="J79" s="30" t="s">
        <v>7</v>
      </c>
      <c r="K79" s="30" t="s">
        <v>34</v>
      </c>
      <c r="L79" s="30" t="s">
        <v>33</v>
      </c>
      <c r="M79" s="39">
        <v>2226</v>
      </c>
      <c r="N79" s="40">
        <v>48</v>
      </c>
    </row>
    <row r="80" spans="3:14" x14ac:dyDescent="0.3">
      <c r="C80" s="30" t="s">
        <v>9</v>
      </c>
      <c r="D80" s="30" t="s">
        <v>34</v>
      </c>
      <c r="E80" s="30" t="s">
        <v>28</v>
      </c>
      <c r="F80" s="39">
        <v>14329</v>
      </c>
      <c r="G80" s="40">
        <v>150</v>
      </c>
      <c r="J80" s="30" t="s">
        <v>9</v>
      </c>
      <c r="K80" s="30" t="s">
        <v>34</v>
      </c>
      <c r="L80" s="30" t="s">
        <v>28</v>
      </c>
      <c r="M80" s="39">
        <v>14329</v>
      </c>
      <c r="N80" s="40">
        <v>150</v>
      </c>
    </row>
    <row r="81" spans="3:14" x14ac:dyDescent="0.3">
      <c r="C81" s="30" t="s">
        <v>9</v>
      </c>
      <c r="D81" s="30" t="s">
        <v>34</v>
      </c>
      <c r="E81" s="30" t="s">
        <v>20</v>
      </c>
      <c r="F81" s="39">
        <v>8463</v>
      </c>
      <c r="G81" s="40">
        <v>492</v>
      </c>
      <c r="J81" s="30" t="s">
        <v>9</v>
      </c>
      <c r="K81" s="30" t="s">
        <v>34</v>
      </c>
      <c r="L81" s="30" t="s">
        <v>20</v>
      </c>
      <c r="M81" s="39">
        <v>8463</v>
      </c>
      <c r="N81" s="40">
        <v>492</v>
      </c>
    </row>
    <row r="82" spans="3:14" x14ac:dyDescent="0.3">
      <c r="C82" s="30" t="s">
        <v>5</v>
      </c>
      <c r="D82" s="30" t="s">
        <v>34</v>
      </c>
      <c r="E82" s="30" t="s">
        <v>29</v>
      </c>
      <c r="F82" s="39">
        <v>2891</v>
      </c>
      <c r="G82" s="40">
        <v>102</v>
      </c>
      <c r="J82" s="30" t="s">
        <v>5</v>
      </c>
      <c r="K82" s="30" t="s">
        <v>34</v>
      </c>
      <c r="L82" s="30" t="s">
        <v>29</v>
      </c>
      <c r="M82" s="39">
        <v>2891</v>
      </c>
      <c r="N82" s="40">
        <v>102</v>
      </c>
    </row>
    <row r="83" spans="3:14" x14ac:dyDescent="0.3">
      <c r="C83" s="30" t="s">
        <v>3</v>
      </c>
      <c r="D83" s="30" t="s">
        <v>36</v>
      </c>
      <c r="E83" s="30" t="s">
        <v>23</v>
      </c>
      <c r="F83" s="39">
        <v>3773</v>
      </c>
      <c r="G83" s="40">
        <v>165</v>
      </c>
      <c r="J83" s="30" t="s">
        <v>3</v>
      </c>
      <c r="K83" s="30" t="s">
        <v>36</v>
      </c>
      <c r="L83" s="30" t="s">
        <v>23</v>
      </c>
      <c r="M83" s="39">
        <v>3773</v>
      </c>
      <c r="N83" s="40">
        <v>165</v>
      </c>
    </row>
    <row r="84" spans="3:14" x14ac:dyDescent="0.3">
      <c r="C84" s="30" t="s">
        <v>41</v>
      </c>
      <c r="D84" s="30" t="s">
        <v>36</v>
      </c>
      <c r="E84" s="30" t="s">
        <v>28</v>
      </c>
      <c r="F84" s="39">
        <v>854</v>
      </c>
      <c r="G84" s="40">
        <v>309</v>
      </c>
      <c r="J84" s="30" t="s">
        <v>41</v>
      </c>
      <c r="K84" s="30" t="s">
        <v>36</v>
      </c>
      <c r="L84" s="30" t="s">
        <v>28</v>
      </c>
      <c r="M84" s="39">
        <v>854</v>
      </c>
      <c r="N84" s="40">
        <v>309</v>
      </c>
    </row>
    <row r="85" spans="3:14" x14ac:dyDescent="0.3">
      <c r="C85" s="30" t="s">
        <v>6</v>
      </c>
      <c r="D85" s="30" t="s">
        <v>36</v>
      </c>
      <c r="E85" s="30" t="s">
        <v>17</v>
      </c>
      <c r="F85" s="39">
        <v>4970</v>
      </c>
      <c r="G85" s="40">
        <v>156</v>
      </c>
      <c r="J85" s="30" t="s">
        <v>6</v>
      </c>
      <c r="K85" s="30" t="s">
        <v>36</v>
      </c>
      <c r="L85" s="30" t="s">
        <v>17</v>
      </c>
      <c r="M85" s="39">
        <v>4970</v>
      </c>
      <c r="N85" s="40">
        <v>156</v>
      </c>
    </row>
    <row r="86" spans="3:14" x14ac:dyDescent="0.3">
      <c r="C86" s="30" t="s">
        <v>9</v>
      </c>
      <c r="D86" s="30" t="s">
        <v>35</v>
      </c>
      <c r="E86" s="30" t="s">
        <v>26</v>
      </c>
      <c r="F86" s="39">
        <v>98</v>
      </c>
      <c r="G86" s="40">
        <v>159</v>
      </c>
      <c r="J86" s="30" t="s">
        <v>9</v>
      </c>
      <c r="K86" s="30" t="s">
        <v>35</v>
      </c>
      <c r="L86" s="30" t="s">
        <v>26</v>
      </c>
      <c r="M86" s="39">
        <v>98</v>
      </c>
      <c r="N86" s="40">
        <v>159</v>
      </c>
    </row>
    <row r="87" spans="3:14" x14ac:dyDescent="0.3">
      <c r="C87" s="30" t="s">
        <v>5</v>
      </c>
      <c r="D87" s="30" t="s">
        <v>35</v>
      </c>
      <c r="E87" s="30" t="s">
        <v>15</v>
      </c>
      <c r="F87" s="39">
        <v>13391</v>
      </c>
      <c r="G87" s="40">
        <v>201</v>
      </c>
      <c r="J87" s="30" t="s">
        <v>5</v>
      </c>
      <c r="K87" s="30" t="s">
        <v>35</v>
      </c>
      <c r="L87" s="30" t="s">
        <v>15</v>
      </c>
      <c r="M87" s="39">
        <v>13391</v>
      </c>
      <c r="N87" s="40">
        <v>201</v>
      </c>
    </row>
    <row r="88" spans="3:14" x14ac:dyDescent="0.3">
      <c r="C88" s="30" t="s">
        <v>8</v>
      </c>
      <c r="D88" s="30" t="s">
        <v>39</v>
      </c>
      <c r="E88" s="30" t="s">
        <v>31</v>
      </c>
      <c r="F88" s="39">
        <v>8890</v>
      </c>
      <c r="G88" s="40">
        <v>210</v>
      </c>
      <c r="J88" s="30" t="s">
        <v>8</v>
      </c>
      <c r="K88" s="30" t="s">
        <v>39</v>
      </c>
      <c r="L88" s="30" t="s">
        <v>31</v>
      </c>
      <c r="M88" s="39">
        <v>8890</v>
      </c>
      <c r="N88" s="40">
        <v>210</v>
      </c>
    </row>
    <row r="89" spans="3:14" x14ac:dyDescent="0.3">
      <c r="C89" s="30" t="s">
        <v>2</v>
      </c>
      <c r="D89" s="30" t="s">
        <v>38</v>
      </c>
      <c r="E89" s="30" t="s">
        <v>13</v>
      </c>
      <c r="F89" s="39">
        <v>56</v>
      </c>
      <c r="G89" s="40">
        <v>51</v>
      </c>
      <c r="J89" s="30" t="s">
        <v>2</v>
      </c>
      <c r="K89" s="30" t="s">
        <v>38</v>
      </c>
      <c r="L89" s="30" t="s">
        <v>13</v>
      </c>
      <c r="M89" s="39">
        <v>56</v>
      </c>
      <c r="N89" s="40">
        <v>51</v>
      </c>
    </row>
    <row r="90" spans="3:14" x14ac:dyDescent="0.3">
      <c r="C90" s="30" t="s">
        <v>3</v>
      </c>
      <c r="D90" s="30" t="s">
        <v>36</v>
      </c>
      <c r="E90" s="30" t="s">
        <v>25</v>
      </c>
      <c r="F90" s="39">
        <v>3339</v>
      </c>
      <c r="G90" s="40">
        <v>39</v>
      </c>
      <c r="J90" s="30" t="s">
        <v>3</v>
      </c>
      <c r="K90" s="30" t="s">
        <v>36</v>
      </c>
      <c r="L90" s="30" t="s">
        <v>25</v>
      </c>
      <c r="M90" s="39">
        <v>3339</v>
      </c>
      <c r="N90" s="40">
        <v>39</v>
      </c>
    </row>
    <row r="91" spans="3:14" x14ac:dyDescent="0.3">
      <c r="C91" s="30" t="s">
        <v>10</v>
      </c>
      <c r="D91" s="30" t="s">
        <v>35</v>
      </c>
      <c r="E91" s="30" t="s">
        <v>18</v>
      </c>
      <c r="F91" s="39">
        <v>3808</v>
      </c>
      <c r="G91" s="40">
        <v>279</v>
      </c>
      <c r="J91" s="30" t="s">
        <v>10</v>
      </c>
      <c r="K91" s="30" t="s">
        <v>35</v>
      </c>
      <c r="L91" s="30" t="s">
        <v>18</v>
      </c>
      <c r="M91" s="39">
        <v>3808</v>
      </c>
      <c r="N91" s="40">
        <v>279</v>
      </c>
    </row>
    <row r="92" spans="3:14" x14ac:dyDescent="0.3">
      <c r="C92" s="30" t="s">
        <v>10</v>
      </c>
      <c r="D92" s="30" t="s">
        <v>38</v>
      </c>
      <c r="E92" s="30" t="s">
        <v>13</v>
      </c>
      <c r="F92" s="39">
        <v>63</v>
      </c>
      <c r="G92" s="40">
        <v>123</v>
      </c>
      <c r="J92" s="30" t="s">
        <v>10</v>
      </c>
      <c r="K92" s="30" t="s">
        <v>38</v>
      </c>
      <c r="L92" s="30" t="s">
        <v>13</v>
      </c>
      <c r="M92" s="39">
        <v>63</v>
      </c>
      <c r="N92" s="40">
        <v>123</v>
      </c>
    </row>
    <row r="93" spans="3:14" x14ac:dyDescent="0.3">
      <c r="C93" s="30" t="s">
        <v>2</v>
      </c>
      <c r="D93" s="30" t="s">
        <v>39</v>
      </c>
      <c r="E93" s="30" t="s">
        <v>27</v>
      </c>
      <c r="F93" s="39">
        <v>7812</v>
      </c>
      <c r="G93" s="40">
        <v>81</v>
      </c>
      <c r="J93" s="30" t="s">
        <v>2</v>
      </c>
      <c r="K93" s="30" t="s">
        <v>39</v>
      </c>
      <c r="L93" s="30" t="s">
        <v>27</v>
      </c>
      <c r="M93" s="39">
        <v>7812</v>
      </c>
      <c r="N93" s="40">
        <v>81</v>
      </c>
    </row>
    <row r="94" spans="3:14" x14ac:dyDescent="0.3">
      <c r="C94" s="30" t="s">
        <v>40</v>
      </c>
      <c r="D94" s="30" t="s">
        <v>37</v>
      </c>
      <c r="E94" s="30" t="s">
        <v>19</v>
      </c>
      <c r="F94" s="39">
        <v>7693</v>
      </c>
      <c r="G94" s="40">
        <v>21</v>
      </c>
      <c r="J94" s="30" t="s">
        <v>40</v>
      </c>
      <c r="K94" s="30" t="s">
        <v>37</v>
      </c>
      <c r="L94" s="30" t="s">
        <v>19</v>
      </c>
      <c r="M94" s="39">
        <v>7693</v>
      </c>
      <c r="N94" s="40">
        <v>21</v>
      </c>
    </row>
    <row r="95" spans="3:14" x14ac:dyDescent="0.3">
      <c r="C95" s="30" t="s">
        <v>3</v>
      </c>
      <c r="D95" s="30" t="s">
        <v>36</v>
      </c>
      <c r="E95" s="30" t="s">
        <v>28</v>
      </c>
      <c r="F95" s="39">
        <v>973</v>
      </c>
      <c r="G95" s="40">
        <v>162</v>
      </c>
      <c r="J95" s="30" t="s">
        <v>3</v>
      </c>
      <c r="K95" s="30" t="s">
        <v>36</v>
      </c>
      <c r="L95" s="30" t="s">
        <v>28</v>
      </c>
      <c r="M95" s="39">
        <v>973</v>
      </c>
      <c r="N95" s="40">
        <v>162</v>
      </c>
    </row>
    <row r="96" spans="3:14" x14ac:dyDescent="0.3">
      <c r="C96" s="30" t="s">
        <v>10</v>
      </c>
      <c r="D96" s="30" t="s">
        <v>35</v>
      </c>
      <c r="E96" s="30" t="s">
        <v>21</v>
      </c>
      <c r="F96" s="39">
        <v>567</v>
      </c>
      <c r="G96" s="40">
        <v>228</v>
      </c>
      <c r="J96" s="30" t="s">
        <v>10</v>
      </c>
      <c r="K96" s="30" t="s">
        <v>35</v>
      </c>
      <c r="L96" s="30" t="s">
        <v>21</v>
      </c>
      <c r="M96" s="39">
        <v>567</v>
      </c>
      <c r="N96" s="40">
        <v>228</v>
      </c>
    </row>
    <row r="97" spans="3:14" x14ac:dyDescent="0.3">
      <c r="C97" s="30" t="s">
        <v>10</v>
      </c>
      <c r="D97" s="30" t="s">
        <v>36</v>
      </c>
      <c r="E97" s="30" t="s">
        <v>29</v>
      </c>
      <c r="F97" s="39">
        <v>2471</v>
      </c>
      <c r="G97" s="40">
        <v>342</v>
      </c>
      <c r="J97" s="30" t="s">
        <v>10</v>
      </c>
      <c r="K97" s="30" t="s">
        <v>36</v>
      </c>
      <c r="L97" s="30" t="s">
        <v>29</v>
      </c>
      <c r="M97" s="39">
        <v>2471</v>
      </c>
      <c r="N97" s="40">
        <v>342</v>
      </c>
    </row>
    <row r="98" spans="3:14" x14ac:dyDescent="0.3">
      <c r="C98" s="30" t="s">
        <v>5</v>
      </c>
      <c r="D98" s="30" t="s">
        <v>38</v>
      </c>
      <c r="E98" s="30" t="s">
        <v>13</v>
      </c>
      <c r="F98" s="39">
        <v>7189</v>
      </c>
      <c r="G98" s="40">
        <v>54</v>
      </c>
      <c r="J98" s="30" t="s">
        <v>5</v>
      </c>
      <c r="K98" s="30" t="s">
        <v>38</v>
      </c>
      <c r="L98" s="30" t="s">
        <v>13</v>
      </c>
      <c r="M98" s="39">
        <v>7189</v>
      </c>
      <c r="N98" s="40">
        <v>54</v>
      </c>
    </row>
    <row r="99" spans="3:14" x14ac:dyDescent="0.3">
      <c r="C99" s="30" t="s">
        <v>41</v>
      </c>
      <c r="D99" s="30" t="s">
        <v>35</v>
      </c>
      <c r="E99" s="30" t="s">
        <v>28</v>
      </c>
      <c r="F99" s="39">
        <v>7455</v>
      </c>
      <c r="G99" s="40">
        <v>216</v>
      </c>
      <c r="J99" s="30" t="s">
        <v>41</v>
      </c>
      <c r="K99" s="30" t="s">
        <v>35</v>
      </c>
      <c r="L99" s="30" t="s">
        <v>28</v>
      </c>
      <c r="M99" s="39">
        <v>7455</v>
      </c>
      <c r="N99" s="40">
        <v>216</v>
      </c>
    </row>
    <row r="100" spans="3:14" x14ac:dyDescent="0.3">
      <c r="C100" s="30" t="s">
        <v>3</v>
      </c>
      <c r="D100" s="30" t="s">
        <v>34</v>
      </c>
      <c r="E100" s="30" t="s">
        <v>26</v>
      </c>
      <c r="F100" s="39">
        <v>3108</v>
      </c>
      <c r="G100" s="40">
        <v>54</v>
      </c>
      <c r="J100" s="30" t="s">
        <v>3</v>
      </c>
      <c r="K100" s="30" t="s">
        <v>34</v>
      </c>
      <c r="L100" s="30" t="s">
        <v>26</v>
      </c>
      <c r="M100" s="39">
        <v>3108</v>
      </c>
      <c r="N100" s="40">
        <v>54</v>
      </c>
    </row>
    <row r="101" spans="3:14" x14ac:dyDescent="0.3">
      <c r="C101" s="30" t="s">
        <v>6</v>
      </c>
      <c r="D101" s="30" t="s">
        <v>38</v>
      </c>
      <c r="E101" s="30" t="s">
        <v>25</v>
      </c>
      <c r="F101" s="39">
        <v>469</v>
      </c>
      <c r="G101" s="40">
        <v>75</v>
      </c>
      <c r="J101" s="30" t="s">
        <v>6</v>
      </c>
      <c r="K101" s="30" t="s">
        <v>38</v>
      </c>
      <c r="L101" s="30" t="s">
        <v>25</v>
      </c>
      <c r="M101" s="39">
        <v>469</v>
      </c>
      <c r="N101" s="40">
        <v>75</v>
      </c>
    </row>
    <row r="102" spans="3:14" x14ac:dyDescent="0.3">
      <c r="C102" s="30" t="s">
        <v>9</v>
      </c>
      <c r="D102" s="30" t="s">
        <v>37</v>
      </c>
      <c r="E102" s="30" t="s">
        <v>23</v>
      </c>
      <c r="F102" s="39">
        <v>2737</v>
      </c>
      <c r="G102" s="40">
        <v>93</v>
      </c>
      <c r="J102" s="30" t="s">
        <v>9</v>
      </c>
      <c r="K102" s="30" t="s">
        <v>37</v>
      </c>
      <c r="L102" s="30" t="s">
        <v>23</v>
      </c>
      <c r="M102" s="39">
        <v>2737</v>
      </c>
      <c r="N102" s="40">
        <v>93</v>
      </c>
    </row>
    <row r="103" spans="3:14" x14ac:dyDescent="0.3">
      <c r="C103" s="30" t="s">
        <v>9</v>
      </c>
      <c r="D103" s="30" t="s">
        <v>37</v>
      </c>
      <c r="E103" s="30" t="s">
        <v>25</v>
      </c>
      <c r="F103" s="39">
        <v>4305</v>
      </c>
      <c r="G103" s="40">
        <v>156</v>
      </c>
      <c r="J103" s="30" t="s">
        <v>9</v>
      </c>
      <c r="K103" s="30" t="s">
        <v>37</v>
      </c>
      <c r="L103" s="30" t="s">
        <v>25</v>
      </c>
      <c r="M103" s="39">
        <v>4305</v>
      </c>
      <c r="N103" s="40">
        <v>156</v>
      </c>
    </row>
    <row r="104" spans="3:14" x14ac:dyDescent="0.3">
      <c r="C104" s="30" t="s">
        <v>9</v>
      </c>
      <c r="D104" s="30" t="s">
        <v>38</v>
      </c>
      <c r="E104" s="30" t="s">
        <v>17</v>
      </c>
      <c r="F104" s="39">
        <v>2408</v>
      </c>
      <c r="G104" s="40">
        <v>9</v>
      </c>
      <c r="J104" s="30" t="s">
        <v>9</v>
      </c>
      <c r="K104" s="30" t="s">
        <v>38</v>
      </c>
      <c r="L104" s="30" t="s">
        <v>17</v>
      </c>
      <c r="M104" s="39">
        <v>2408</v>
      </c>
      <c r="N104" s="40">
        <v>9</v>
      </c>
    </row>
    <row r="105" spans="3:14" x14ac:dyDescent="0.3">
      <c r="C105" s="30" t="s">
        <v>3</v>
      </c>
      <c r="D105" s="30" t="s">
        <v>36</v>
      </c>
      <c r="E105" s="30" t="s">
        <v>19</v>
      </c>
      <c r="F105" s="39">
        <v>1281</v>
      </c>
      <c r="G105" s="40">
        <v>18</v>
      </c>
      <c r="J105" s="30" t="s">
        <v>3</v>
      </c>
      <c r="K105" s="30" t="s">
        <v>36</v>
      </c>
      <c r="L105" s="30" t="s">
        <v>19</v>
      </c>
      <c r="M105" s="39">
        <v>1281</v>
      </c>
      <c r="N105" s="40">
        <v>18</v>
      </c>
    </row>
    <row r="106" spans="3:14" x14ac:dyDescent="0.3">
      <c r="C106" s="30" t="s">
        <v>40</v>
      </c>
      <c r="D106" s="30" t="s">
        <v>35</v>
      </c>
      <c r="E106" s="30" t="s">
        <v>32</v>
      </c>
      <c r="F106" s="39">
        <v>12348</v>
      </c>
      <c r="G106" s="40">
        <v>234</v>
      </c>
      <c r="J106" s="30" t="s">
        <v>40</v>
      </c>
      <c r="K106" s="30" t="s">
        <v>35</v>
      </c>
      <c r="L106" s="30" t="s">
        <v>32</v>
      </c>
      <c r="M106" s="39">
        <v>12348</v>
      </c>
      <c r="N106" s="40">
        <v>234</v>
      </c>
    </row>
    <row r="107" spans="3:14" x14ac:dyDescent="0.3">
      <c r="C107" s="30" t="s">
        <v>3</v>
      </c>
      <c r="D107" s="30" t="s">
        <v>34</v>
      </c>
      <c r="E107" s="30" t="s">
        <v>28</v>
      </c>
      <c r="F107" s="39">
        <v>3689</v>
      </c>
      <c r="G107" s="40">
        <v>312</v>
      </c>
      <c r="J107" s="30" t="s">
        <v>3</v>
      </c>
      <c r="K107" s="30" t="s">
        <v>34</v>
      </c>
      <c r="L107" s="30" t="s">
        <v>28</v>
      </c>
      <c r="M107" s="39">
        <v>3689</v>
      </c>
      <c r="N107" s="40">
        <v>312</v>
      </c>
    </row>
    <row r="108" spans="3:14" x14ac:dyDescent="0.3">
      <c r="C108" s="30" t="s">
        <v>7</v>
      </c>
      <c r="D108" s="30" t="s">
        <v>36</v>
      </c>
      <c r="E108" s="30" t="s">
        <v>19</v>
      </c>
      <c r="F108" s="39">
        <v>2870</v>
      </c>
      <c r="G108" s="40">
        <v>300</v>
      </c>
      <c r="J108" s="30" t="s">
        <v>7</v>
      </c>
      <c r="K108" s="30" t="s">
        <v>36</v>
      </c>
      <c r="L108" s="30" t="s">
        <v>19</v>
      </c>
      <c r="M108" s="39">
        <v>2870</v>
      </c>
      <c r="N108" s="40">
        <v>300</v>
      </c>
    </row>
    <row r="109" spans="3:14" x14ac:dyDescent="0.3">
      <c r="C109" s="30" t="s">
        <v>2</v>
      </c>
      <c r="D109" s="30" t="s">
        <v>36</v>
      </c>
      <c r="E109" s="30" t="s">
        <v>27</v>
      </c>
      <c r="F109" s="39">
        <v>798</v>
      </c>
      <c r="G109" s="40">
        <v>519</v>
      </c>
      <c r="J109" s="30" t="s">
        <v>2</v>
      </c>
      <c r="K109" s="30" t="s">
        <v>36</v>
      </c>
      <c r="L109" s="30" t="s">
        <v>27</v>
      </c>
      <c r="M109" s="39">
        <v>798</v>
      </c>
      <c r="N109" s="40">
        <v>519</v>
      </c>
    </row>
    <row r="110" spans="3:14" x14ac:dyDescent="0.3">
      <c r="C110" s="30" t="s">
        <v>41</v>
      </c>
      <c r="D110" s="30" t="s">
        <v>37</v>
      </c>
      <c r="E110" s="30" t="s">
        <v>21</v>
      </c>
      <c r="F110" s="39">
        <v>2933</v>
      </c>
      <c r="G110" s="40">
        <v>9</v>
      </c>
      <c r="J110" s="30" t="s">
        <v>41</v>
      </c>
      <c r="K110" s="30" t="s">
        <v>37</v>
      </c>
      <c r="L110" s="30" t="s">
        <v>21</v>
      </c>
      <c r="M110" s="39">
        <v>2933</v>
      </c>
      <c r="N110" s="40">
        <v>9</v>
      </c>
    </row>
    <row r="111" spans="3:14" x14ac:dyDescent="0.3">
      <c r="C111" s="30" t="s">
        <v>5</v>
      </c>
      <c r="D111" s="30" t="s">
        <v>35</v>
      </c>
      <c r="E111" s="30" t="s">
        <v>4</v>
      </c>
      <c r="F111" s="39">
        <v>2744</v>
      </c>
      <c r="G111" s="40">
        <v>9</v>
      </c>
      <c r="J111" s="30" t="s">
        <v>5</v>
      </c>
      <c r="K111" s="30" t="s">
        <v>35</v>
      </c>
      <c r="L111" s="30" t="s">
        <v>4</v>
      </c>
      <c r="M111" s="39">
        <v>2744</v>
      </c>
      <c r="N111" s="40">
        <v>9</v>
      </c>
    </row>
    <row r="112" spans="3:14" x14ac:dyDescent="0.3">
      <c r="C112" s="30" t="s">
        <v>40</v>
      </c>
      <c r="D112" s="30" t="s">
        <v>36</v>
      </c>
      <c r="E112" s="30" t="s">
        <v>33</v>
      </c>
      <c r="F112" s="39">
        <v>9772</v>
      </c>
      <c r="G112" s="40">
        <v>90</v>
      </c>
      <c r="J112" s="30" t="s">
        <v>40</v>
      </c>
      <c r="K112" s="30" t="s">
        <v>36</v>
      </c>
      <c r="L112" s="30" t="s">
        <v>33</v>
      </c>
      <c r="M112" s="39">
        <v>9772</v>
      </c>
      <c r="N112" s="40">
        <v>90</v>
      </c>
    </row>
    <row r="113" spans="3:14" x14ac:dyDescent="0.3">
      <c r="C113" s="30" t="s">
        <v>7</v>
      </c>
      <c r="D113" s="30" t="s">
        <v>34</v>
      </c>
      <c r="E113" s="30" t="s">
        <v>25</v>
      </c>
      <c r="F113" s="39">
        <v>1568</v>
      </c>
      <c r="G113" s="40">
        <v>96</v>
      </c>
      <c r="J113" s="30" t="s">
        <v>7</v>
      </c>
      <c r="K113" s="30" t="s">
        <v>34</v>
      </c>
      <c r="L113" s="30" t="s">
        <v>25</v>
      </c>
      <c r="M113" s="39">
        <v>1568</v>
      </c>
      <c r="N113" s="40">
        <v>96</v>
      </c>
    </row>
    <row r="114" spans="3:14" x14ac:dyDescent="0.3">
      <c r="C114" s="30" t="s">
        <v>2</v>
      </c>
      <c r="D114" s="30" t="s">
        <v>36</v>
      </c>
      <c r="E114" s="30" t="s">
        <v>16</v>
      </c>
      <c r="F114" s="39">
        <v>11417</v>
      </c>
      <c r="G114" s="40">
        <v>21</v>
      </c>
      <c r="J114" s="30" t="s">
        <v>2</v>
      </c>
      <c r="K114" s="30" t="s">
        <v>36</v>
      </c>
      <c r="L114" s="30" t="s">
        <v>16</v>
      </c>
      <c r="M114" s="39">
        <v>11417</v>
      </c>
      <c r="N114" s="40">
        <v>21</v>
      </c>
    </row>
    <row r="115" spans="3:14" x14ac:dyDescent="0.3">
      <c r="C115" s="30" t="s">
        <v>40</v>
      </c>
      <c r="D115" s="30" t="s">
        <v>34</v>
      </c>
      <c r="E115" s="30" t="s">
        <v>26</v>
      </c>
      <c r="F115" s="39">
        <v>6748</v>
      </c>
      <c r="G115" s="40">
        <v>48</v>
      </c>
      <c r="J115" s="30" t="s">
        <v>40</v>
      </c>
      <c r="K115" s="30" t="s">
        <v>34</v>
      </c>
      <c r="L115" s="30" t="s">
        <v>26</v>
      </c>
      <c r="M115" s="39">
        <v>6748</v>
      </c>
      <c r="N115" s="40">
        <v>48</v>
      </c>
    </row>
    <row r="116" spans="3:14" x14ac:dyDescent="0.3">
      <c r="C116" s="30" t="s">
        <v>10</v>
      </c>
      <c r="D116" s="30" t="s">
        <v>36</v>
      </c>
      <c r="E116" s="30" t="s">
        <v>27</v>
      </c>
      <c r="F116" s="39">
        <v>1407</v>
      </c>
      <c r="G116" s="40">
        <v>72</v>
      </c>
      <c r="J116" s="30" t="s">
        <v>10</v>
      </c>
      <c r="K116" s="30" t="s">
        <v>36</v>
      </c>
      <c r="L116" s="30" t="s">
        <v>27</v>
      </c>
      <c r="M116" s="39">
        <v>1407</v>
      </c>
      <c r="N116" s="40">
        <v>72</v>
      </c>
    </row>
    <row r="117" spans="3:14" x14ac:dyDescent="0.3">
      <c r="C117" s="30" t="s">
        <v>8</v>
      </c>
      <c r="D117" s="30" t="s">
        <v>35</v>
      </c>
      <c r="E117" s="30" t="s">
        <v>29</v>
      </c>
      <c r="F117" s="39">
        <v>2023</v>
      </c>
      <c r="G117" s="40">
        <v>168</v>
      </c>
      <c r="J117" s="30" t="s">
        <v>8</v>
      </c>
      <c r="K117" s="30" t="s">
        <v>35</v>
      </c>
      <c r="L117" s="30" t="s">
        <v>29</v>
      </c>
      <c r="M117" s="39">
        <v>2023</v>
      </c>
      <c r="N117" s="40">
        <v>168</v>
      </c>
    </row>
    <row r="118" spans="3:14" x14ac:dyDescent="0.3">
      <c r="C118" s="30" t="s">
        <v>5</v>
      </c>
      <c r="D118" s="30" t="s">
        <v>39</v>
      </c>
      <c r="E118" s="30" t="s">
        <v>26</v>
      </c>
      <c r="F118" s="39">
        <v>5236</v>
      </c>
      <c r="G118" s="40">
        <v>51</v>
      </c>
      <c r="J118" s="30" t="s">
        <v>5</v>
      </c>
      <c r="K118" s="30" t="s">
        <v>39</v>
      </c>
      <c r="L118" s="30" t="s">
        <v>26</v>
      </c>
      <c r="M118" s="39">
        <v>5236</v>
      </c>
      <c r="N118" s="40">
        <v>51</v>
      </c>
    </row>
    <row r="119" spans="3:14" x14ac:dyDescent="0.3">
      <c r="C119" s="30" t="s">
        <v>41</v>
      </c>
      <c r="D119" s="30" t="s">
        <v>36</v>
      </c>
      <c r="E119" s="30" t="s">
        <v>19</v>
      </c>
      <c r="F119" s="39">
        <v>1925</v>
      </c>
      <c r="G119" s="40">
        <v>192</v>
      </c>
      <c r="J119" s="30" t="s">
        <v>41</v>
      </c>
      <c r="K119" s="30" t="s">
        <v>36</v>
      </c>
      <c r="L119" s="30" t="s">
        <v>19</v>
      </c>
      <c r="M119" s="39">
        <v>1925</v>
      </c>
      <c r="N119" s="40">
        <v>192</v>
      </c>
    </row>
    <row r="120" spans="3:14" x14ac:dyDescent="0.3">
      <c r="C120" s="30" t="s">
        <v>7</v>
      </c>
      <c r="D120" s="30" t="s">
        <v>37</v>
      </c>
      <c r="E120" s="30" t="s">
        <v>14</v>
      </c>
      <c r="F120" s="39">
        <v>6608</v>
      </c>
      <c r="G120" s="40">
        <v>225</v>
      </c>
      <c r="J120" s="30" t="s">
        <v>7</v>
      </c>
      <c r="K120" s="30" t="s">
        <v>37</v>
      </c>
      <c r="L120" s="30" t="s">
        <v>14</v>
      </c>
      <c r="M120" s="39">
        <v>6608</v>
      </c>
      <c r="N120" s="40">
        <v>225</v>
      </c>
    </row>
    <row r="121" spans="3:14" x14ac:dyDescent="0.3">
      <c r="C121" s="30" t="s">
        <v>6</v>
      </c>
      <c r="D121" s="30" t="s">
        <v>34</v>
      </c>
      <c r="E121" s="30" t="s">
        <v>26</v>
      </c>
      <c r="F121" s="39">
        <v>8008</v>
      </c>
      <c r="G121" s="40">
        <v>456</v>
      </c>
      <c r="J121" s="30" t="s">
        <v>6</v>
      </c>
      <c r="K121" s="30" t="s">
        <v>34</v>
      </c>
      <c r="L121" s="30" t="s">
        <v>26</v>
      </c>
      <c r="M121" s="39">
        <v>8008</v>
      </c>
      <c r="N121" s="40">
        <v>456</v>
      </c>
    </row>
    <row r="122" spans="3:14" x14ac:dyDescent="0.3">
      <c r="C122" s="30" t="s">
        <v>10</v>
      </c>
      <c r="D122" s="30" t="s">
        <v>34</v>
      </c>
      <c r="E122" s="30" t="s">
        <v>25</v>
      </c>
      <c r="F122" s="39">
        <v>1428</v>
      </c>
      <c r="G122" s="40">
        <v>93</v>
      </c>
      <c r="J122" s="30" t="s">
        <v>10</v>
      </c>
      <c r="K122" s="30" t="s">
        <v>34</v>
      </c>
      <c r="L122" s="30" t="s">
        <v>25</v>
      </c>
      <c r="M122" s="39">
        <v>1428</v>
      </c>
      <c r="N122" s="40">
        <v>93</v>
      </c>
    </row>
    <row r="123" spans="3:14" x14ac:dyDescent="0.3">
      <c r="C123" s="30" t="s">
        <v>6</v>
      </c>
      <c r="D123" s="30" t="s">
        <v>34</v>
      </c>
      <c r="E123" s="30" t="s">
        <v>4</v>
      </c>
      <c r="F123" s="39">
        <v>525</v>
      </c>
      <c r="G123" s="40">
        <v>48</v>
      </c>
      <c r="J123" s="30" t="s">
        <v>6</v>
      </c>
      <c r="K123" s="30" t="s">
        <v>34</v>
      </c>
      <c r="L123" s="30" t="s">
        <v>4</v>
      </c>
      <c r="M123" s="39">
        <v>525</v>
      </c>
      <c r="N123" s="40">
        <v>48</v>
      </c>
    </row>
    <row r="124" spans="3:14" x14ac:dyDescent="0.3">
      <c r="C124" s="30" t="s">
        <v>6</v>
      </c>
      <c r="D124" s="30" t="s">
        <v>37</v>
      </c>
      <c r="E124" s="30" t="s">
        <v>18</v>
      </c>
      <c r="F124" s="39">
        <v>1505</v>
      </c>
      <c r="G124" s="40">
        <v>102</v>
      </c>
      <c r="J124" s="30" t="s">
        <v>6</v>
      </c>
      <c r="K124" s="30" t="s">
        <v>37</v>
      </c>
      <c r="L124" s="30" t="s">
        <v>18</v>
      </c>
      <c r="M124" s="39">
        <v>1505</v>
      </c>
      <c r="N124" s="40">
        <v>102</v>
      </c>
    </row>
    <row r="125" spans="3:14" x14ac:dyDescent="0.3">
      <c r="C125" s="30" t="s">
        <v>7</v>
      </c>
      <c r="D125" s="30" t="s">
        <v>35</v>
      </c>
      <c r="E125" s="30" t="s">
        <v>30</v>
      </c>
      <c r="F125" s="39">
        <v>6755</v>
      </c>
      <c r="G125" s="40">
        <v>252</v>
      </c>
      <c r="J125" s="30" t="s">
        <v>7</v>
      </c>
      <c r="K125" s="30" t="s">
        <v>35</v>
      </c>
      <c r="L125" s="30" t="s">
        <v>30</v>
      </c>
      <c r="M125" s="39">
        <v>6755</v>
      </c>
      <c r="N125" s="40">
        <v>252</v>
      </c>
    </row>
    <row r="126" spans="3:14" x14ac:dyDescent="0.3">
      <c r="C126" s="30" t="s">
        <v>2</v>
      </c>
      <c r="D126" s="30" t="s">
        <v>37</v>
      </c>
      <c r="E126" s="30" t="s">
        <v>18</v>
      </c>
      <c r="F126" s="39">
        <v>11571</v>
      </c>
      <c r="G126" s="40">
        <v>138</v>
      </c>
      <c r="J126" s="30" t="s">
        <v>2</v>
      </c>
      <c r="K126" s="30" t="s">
        <v>37</v>
      </c>
      <c r="L126" s="30" t="s">
        <v>18</v>
      </c>
      <c r="M126" s="39">
        <v>11571</v>
      </c>
      <c r="N126" s="40">
        <v>138</v>
      </c>
    </row>
    <row r="127" spans="3:14" x14ac:dyDescent="0.3">
      <c r="C127" s="30" t="s">
        <v>40</v>
      </c>
      <c r="D127" s="30" t="s">
        <v>38</v>
      </c>
      <c r="E127" s="30" t="s">
        <v>25</v>
      </c>
      <c r="F127" s="39">
        <v>2541</v>
      </c>
      <c r="G127" s="40">
        <v>90</v>
      </c>
      <c r="J127" s="30" t="s">
        <v>40</v>
      </c>
      <c r="K127" s="30" t="s">
        <v>38</v>
      </c>
      <c r="L127" s="30" t="s">
        <v>25</v>
      </c>
      <c r="M127" s="39">
        <v>2541</v>
      </c>
      <c r="N127" s="40">
        <v>90</v>
      </c>
    </row>
    <row r="128" spans="3:14" x14ac:dyDescent="0.3">
      <c r="C128" s="30" t="s">
        <v>41</v>
      </c>
      <c r="D128" s="30" t="s">
        <v>37</v>
      </c>
      <c r="E128" s="30" t="s">
        <v>30</v>
      </c>
      <c r="F128" s="39">
        <v>1526</v>
      </c>
      <c r="G128" s="40">
        <v>240</v>
      </c>
      <c r="J128" s="30" t="s">
        <v>41</v>
      </c>
      <c r="K128" s="30" t="s">
        <v>37</v>
      </c>
      <c r="L128" s="30" t="s">
        <v>30</v>
      </c>
      <c r="M128" s="39">
        <v>1526</v>
      </c>
      <c r="N128" s="40">
        <v>240</v>
      </c>
    </row>
    <row r="129" spans="3:14" x14ac:dyDescent="0.3">
      <c r="C129" s="30" t="s">
        <v>40</v>
      </c>
      <c r="D129" s="30" t="s">
        <v>38</v>
      </c>
      <c r="E129" s="30" t="s">
        <v>4</v>
      </c>
      <c r="F129" s="39">
        <v>6125</v>
      </c>
      <c r="G129" s="40">
        <v>102</v>
      </c>
      <c r="J129" s="30" t="s">
        <v>40</v>
      </c>
      <c r="K129" s="30" t="s">
        <v>38</v>
      </c>
      <c r="L129" s="30" t="s">
        <v>4</v>
      </c>
      <c r="M129" s="39">
        <v>6125</v>
      </c>
      <c r="N129" s="40">
        <v>102</v>
      </c>
    </row>
    <row r="130" spans="3:14" x14ac:dyDescent="0.3">
      <c r="C130" s="30" t="s">
        <v>41</v>
      </c>
      <c r="D130" s="30" t="s">
        <v>35</v>
      </c>
      <c r="E130" s="30" t="s">
        <v>27</v>
      </c>
      <c r="F130" s="39">
        <v>847</v>
      </c>
      <c r="G130" s="40">
        <v>129</v>
      </c>
      <c r="J130" s="30" t="s">
        <v>41</v>
      </c>
      <c r="K130" s="30" t="s">
        <v>35</v>
      </c>
      <c r="L130" s="30" t="s">
        <v>27</v>
      </c>
      <c r="M130" s="39">
        <v>847</v>
      </c>
      <c r="N130" s="40">
        <v>129</v>
      </c>
    </row>
    <row r="131" spans="3:14" x14ac:dyDescent="0.3">
      <c r="C131" s="30" t="s">
        <v>8</v>
      </c>
      <c r="D131" s="30" t="s">
        <v>35</v>
      </c>
      <c r="E131" s="30" t="s">
        <v>27</v>
      </c>
      <c r="F131" s="39">
        <v>4753</v>
      </c>
      <c r="G131" s="40">
        <v>300</v>
      </c>
      <c r="J131" s="30" t="s">
        <v>8</v>
      </c>
      <c r="K131" s="30" t="s">
        <v>35</v>
      </c>
      <c r="L131" s="30" t="s">
        <v>27</v>
      </c>
      <c r="M131" s="39">
        <v>4753</v>
      </c>
      <c r="N131" s="40">
        <v>300</v>
      </c>
    </row>
    <row r="132" spans="3:14" x14ac:dyDescent="0.3">
      <c r="C132" s="30" t="s">
        <v>6</v>
      </c>
      <c r="D132" s="30" t="s">
        <v>38</v>
      </c>
      <c r="E132" s="30" t="s">
        <v>33</v>
      </c>
      <c r="F132" s="39">
        <v>959</v>
      </c>
      <c r="G132" s="40">
        <v>135</v>
      </c>
      <c r="J132" s="30" t="s">
        <v>6</v>
      </c>
      <c r="K132" s="30" t="s">
        <v>38</v>
      </c>
      <c r="L132" s="30" t="s">
        <v>33</v>
      </c>
      <c r="M132" s="39">
        <v>959</v>
      </c>
      <c r="N132" s="40">
        <v>135</v>
      </c>
    </row>
    <row r="133" spans="3:14" x14ac:dyDescent="0.3">
      <c r="C133" s="30" t="s">
        <v>7</v>
      </c>
      <c r="D133" s="30" t="s">
        <v>35</v>
      </c>
      <c r="E133" s="30" t="s">
        <v>24</v>
      </c>
      <c r="F133" s="39">
        <v>2793</v>
      </c>
      <c r="G133" s="40">
        <v>114</v>
      </c>
      <c r="J133" s="30" t="s">
        <v>7</v>
      </c>
      <c r="K133" s="30" t="s">
        <v>35</v>
      </c>
      <c r="L133" s="30" t="s">
        <v>24</v>
      </c>
      <c r="M133" s="39">
        <v>2793</v>
      </c>
      <c r="N133" s="40">
        <v>114</v>
      </c>
    </row>
    <row r="134" spans="3:14" x14ac:dyDescent="0.3">
      <c r="C134" s="30" t="s">
        <v>7</v>
      </c>
      <c r="D134" s="30" t="s">
        <v>35</v>
      </c>
      <c r="E134" s="30" t="s">
        <v>14</v>
      </c>
      <c r="F134" s="39">
        <v>4606</v>
      </c>
      <c r="G134" s="40">
        <v>63</v>
      </c>
      <c r="J134" s="30" t="s">
        <v>7</v>
      </c>
      <c r="K134" s="30" t="s">
        <v>35</v>
      </c>
      <c r="L134" s="30" t="s">
        <v>14</v>
      </c>
      <c r="M134" s="39">
        <v>4606</v>
      </c>
      <c r="N134" s="40">
        <v>63</v>
      </c>
    </row>
    <row r="135" spans="3:14" x14ac:dyDescent="0.3">
      <c r="C135" s="30" t="s">
        <v>7</v>
      </c>
      <c r="D135" s="30" t="s">
        <v>36</v>
      </c>
      <c r="E135" s="30" t="s">
        <v>29</v>
      </c>
      <c r="F135" s="39">
        <v>5551</v>
      </c>
      <c r="G135" s="40">
        <v>252</v>
      </c>
      <c r="J135" s="30" t="s">
        <v>7</v>
      </c>
      <c r="K135" s="30" t="s">
        <v>36</v>
      </c>
      <c r="L135" s="30" t="s">
        <v>29</v>
      </c>
      <c r="M135" s="39">
        <v>5551</v>
      </c>
      <c r="N135" s="40">
        <v>252</v>
      </c>
    </row>
    <row r="136" spans="3:14" x14ac:dyDescent="0.3">
      <c r="C136" s="30" t="s">
        <v>10</v>
      </c>
      <c r="D136" s="30" t="s">
        <v>36</v>
      </c>
      <c r="E136" s="30" t="s">
        <v>32</v>
      </c>
      <c r="F136" s="39">
        <v>6657</v>
      </c>
      <c r="G136" s="40">
        <v>303</v>
      </c>
      <c r="J136" s="30" t="s">
        <v>10</v>
      </c>
      <c r="K136" s="30" t="s">
        <v>36</v>
      </c>
      <c r="L136" s="30" t="s">
        <v>32</v>
      </c>
      <c r="M136" s="39">
        <v>6657</v>
      </c>
      <c r="N136" s="40">
        <v>303</v>
      </c>
    </row>
    <row r="137" spans="3:14" x14ac:dyDescent="0.3">
      <c r="C137" s="30" t="s">
        <v>7</v>
      </c>
      <c r="D137" s="30" t="s">
        <v>39</v>
      </c>
      <c r="E137" s="30" t="s">
        <v>17</v>
      </c>
      <c r="F137" s="39">
        <v>4438</v>
      </c>
      <c r="G137" s="40">
        <v>246</v>
      </c>
      <c r="J137" s="30" t="s">
        <v>7</v>
      </c>
      <c r="K137" s="30" t="s">
        <v>39</v>
      </c>
      <c r="L137" s="30" t="s">
        <v>17</v>
      </c>
      <c r="M137" s="39">
        <v>4438</v>
      </c>
      <c r="N137" s="40">
        <v>246</v>
      </c>
    </row>
    <row r="138" spans="3:14" x14ac:dyDescent="0.3">
      <c r="C138" s="30" t="s">
        <v>8</v>
      </c>
      <c r="D138" s="30" t="s">
        <v>38</v>
      </c>
      <c r="E138" s="30" t="s">
        <v>22</v>
      </c>
      <c r="F138" s="39">
        <v>168</v>
      </c>
      <c r="G138" s="40">
        <v>84</v>
      </c>
      <c r="J138" s="30" t="s">
        <v>8</v>
      </c>
      <c r="K138" s="30" t="s">
        <v>38</v>
      </c>
      <c r="L138" s="30" t="s">
        <v>22</v>
      </c>
      <c r="M138" s="39">
        <v>168</v>
      </c>
      <c r="N138" s="40">
        <v>84</v>
      </c>
    </row>
    <row r="139" spans="3:14" x14ac:dyDescent="0.3">
      <c r="C139" s="30" t="s">
        <v>7</v>
      </c>
      <c r="D139" s="30" t="s">
        <v>34</v>
      </c>
      <c r="E139" s="30" t="s">
        <v>17</v>
      </c>
      <c r="F139" s="39">
        <v>7777</v>
      </c>
      <c r="G139" s="40">
        <v>39</v>
      </c>
      <c r="J139" s="30" t="s">
        <v>7</v>
      </c>
      <c r="K139" s="30" t="s">
        <v>34</v>
      </c>
      <c r="L139" s="30" t="s">
        <v>17</v>
      </c>
      <c r="M139" s="39">
        <v>7777</v>
      </c>
      <c r="N139" s="40">
        <v>39</v>
      </c>
    </row>
    <row r="140" spans="3:14" x14ac:dyDescent="0.3">
      <c r="C140" s="30" t="s">
        <v>5</v>
      </c>
      <c r="D140" s="30" t="s">
        <v>36</v>
      </c>
      <c r="E140" s="30" t="s">
        <v>17</v>
      </c>
      <c r="F140" s="39">
        <v>3339</v>
      </c>
      <c r="G140" s="40">
        <v>348</v>
      </c>
      <c r="J140" s="30" t="s">
        <v>5</v>
      </c>
      <c r="K140" s="30" t="s">
        <v>36</v>
      </c>
      <c r="L140" s="30" t="s">
        <v>17</v>
      </c>
      <c r="M140" s="39">
        <v>3339</v>
      </c>
      <c r="N140" s="40">
        <v>348</v>
      </c>
    </row>
    <row r="141" spans="3:14" x14ac:dyDescent="0.3">
      <c r="C141" s="30" t="s">
        <v>7</v>
      </c>
      <c r="D141" s="30" t="s">
        <v>37</v>
      </c>
      <c r="E141" s="30" t="s">
        <v>33</v>
      </c>
      <c r="F141" s="39">
        <v>6391</v>
      </c>
      <c r="G141" s="40">
        <v>48</v>
      </c>
      <c r="J141" s="30" t="s">
        <v>7</v>
      </c>
      <c r="K141" s="30" t="s">
        <v>37</v>
      </c>
      <c r="L141" s="30" t="s">
        <v>33</v>
      </c>
      <c r="M141" s="39">
        <v>6391</v>
      </c>
      <c r="N141" s="40">
        <v>48</v>
      </c>
    </row>
    <row r="142" spans="3:14" x14ac:dyDescent="0.3">
      <c r="C142" s="30" t="s">
        <v>5</v>
      </c>
      <c r="D142" s="30" t="s">
        <v>37</v>
      </c>
      <c r="E142" s="30" t="s">
        <v>22</v>
      </c>
      <c r="F142" s="39">
        <v>518</v>
      </c>
      <c r="G142" s="40">
        <v>75</v>
      </c>
      <c r="J142" s="30" t="s">
        <v>5</v>
      </c>
      <c r="K142" s="30" t="s">
        <v>37</v>
      </c>
      <c r="L142" s="30" t="s">
        <v>22</v>
      </c>
      <c r="M142" s="39">
        <v>518</v>
      </c>
      <c r="N142" s="40">
        <v>75</v>
      </c>
    </row>
    <row r="143" spans="3:14" x14ac:dyDescent="0.3">
      <c r="C143" s="30" t="s">
        <v>7</v>
      </c>
      <c r="D143" s="30" t="s">
        <v>38</v>
      </c>
      <c r="E143" s="30" t="s">
        <v>28</v>
      </c>
      <c r="F143" s="39">
        <v>5677</v>
      </c>
      <c r="G143" s="40">
        <v>258</v>
      </c>
      <c r="J143" s="30" t="s">
        <v>7</v>
      </c>
      <c r="K143" s="30" t="s">
        <v>38</v>
      </c>
      <c r="L143" s="30" t="s">
        <v>28</v>
      </c>
      <c r="M143" s="39">
        <v>5677</v>
      </c>
      <c r="N143" s="40">
        <v>258</v>
      </c>
    </row>
    <row r="144" spans="3:14" x14ac:dyDescent="0.3">
      <c r="C144" s="30" t="s">
        <v>6</v>
      </c>
      <c r="D144" s="30" t="s">
        <v>39</v>
      </c>
      <c r="E144" s="30" t="s">
        <v>17</v>
      </c>
      <c r="F144" s="39">
        <v>6048</v>
      </c>
      <c r="G144" s="40">
        <v>27</v>
      </c>
      <c r="J144" s="30" t="s">
        <v>6</v>
      </c>
      <c r="K144" s="30" t="s">
        <v>39</v>
      </c>
      <c r="L144" s="30" t="s">
        <v>17</v>
      </c>
      <c r="M144" s="39">
        <v>6048</v>
      </c>
      <c r="N144" s="40">
        <v>27</v>
      </c>
    </row>
    <row r="145" spans="3:14" x14ac:dyDescent="0.3">
      <c r="C145" s="30" t="s">
        <v>8</v>
      </c>
      <c r="D145" s="30" t="s">
        <v>38</v>
      </c>
      <c r="E145" s="30" t="s">
        <v>32</v>
      </c>
      <c r="F145" s="39">
        <v>3752</v>
      </c>
      <c r="G145" s="40">
        <v>213</v>
      </c>
      <c r="J145" s="30" t="s">
        <v>8</v>
      </c>
      <c r="K145" s="30" t="s">
        <v>38</v>
      </c>
      <c r="L145" s="30" t="s">
        <v>32</v>
      </c>
      <c r="M145" s="39">
        <v>3752</v>
      </c>
      <c r="N145" s="40">
        <v>213</v>
      </c>
    </row>
    <row r="146" spans="3:14" x14ac:dyDescent="0.3">
      <c r="C146" s="30" t="s">
        <v>5</v>
      </c>
      <c r="D146" s="30" t="s">
        <v>35</v>
      </c>
      <c r="E146" s="30" t="s">
        <v>29</v>
      </c>
      <c r="F146" s="39">
        <v>4480</v>
      </c>
      <c r="G146" s="40">
        <v>357</v>
      </c>
      <c r="J146" s="30" t="s">
        <v>5</v>
      </c>
      <c r="K146" s="30" t="s">
        <v>35</v>
      </c>
      <c r="L146" s="30" t="s">
        <v>29</v>
      </c>
      <c r="M146" s="39">
        <v>4480</v>
      </c>
      <c r="N146" s="40">
        <v>357</v>
      </c>
    </row>
    <row r="147" spans="3:14" x14ac:dyDescent="0.3">
      <c r="C147" s="30" t="s">
        <v>9</v>
      </c>
      <c r="D147" s="30" t="s">
        <v>37</v>
      </c>
      <c r="E147" s="30" t="s">
        <v>4</v>
      </c>
      <c r="F147" s="39">
        <v>259</v>
      </c>
      <c r="G147" s="40">
        <v>207</v>
      </c>
      <c r="J147" s="30" t="s">
        <v>9</v>
      </c>
      <c r="K147" s="30" t="s">
        <v>37</v>
      </c>
      <c r="L147" s="30" t="s">
        <v>4</v>
      </c>
      <c r="M147" s="39">
        <v>259</v>
      </c>
      <c r="N147" s="40">
        <v>207</v>
      </c>
    </row>
    <row r="148" spans="3:14" x14ac:dyDescent="0.3">
      <c r="C148" s="30" t="s">
        <v>8</v>
      </c>
      <c r="D148" s="30" t="s">
        <v>37</v>
      </c>
      <c r="E148" s="30" t="s">
        <v>30</v>
      </c>
      <c r="F148" s="39">
        <v>42</v>
      </c>
      <c r="G148" s="40">
        <v>150</v>
      </c>
      <c r="J148" s="30" t="s">
        <v>8</v>
      </c>
      <c r="K148" s="30" t="s">
        <v>37</v>
      </c>
      <c r="L148" s="30" t="s">
        <v>30</v>
      </c>
      <c r="M148" s="39">
        <v>42</v>
      </c>
      <c r="N148" s="40">
        <v>150</v>
      </c>
    </row>
    <row r="149" spans="3:14" x14ac:dyDescent="0.3">
      <c r="C149" s="30" t="s">
        <v>41</v>
      </c>
      <c r="D149" s="30" t="s">
        <v>36</v>
      </c>
      <c r="E149" s="30" t="s">
        <v>26</v>
      </c>
      <c r="F149" s="39">
        <v>98</v>
      </c>
      <c r="G149" s="40">
        <v>204</v>
      </c>
      <c r="J149" s="30" t="s">
        <v>41</v>
      </c>
      <c r="K149" s="30" t="s">
        <v>36</v>
      </c>
      <c r="L149" s="30" t="s">
        <v>26</v>
      </c>
      <c r="M149" s="39">
        <v>98</v>
      </c>
      <c r="N149" s="40">
        <v>204</v>
      </c>
    </row>
    <row r="150" spans="3:14" x14ac:dyDescent="0.3">
      <c r="C150" s="30" t="s">
        <v>7</v>
      </c>
      <c r="D150" s="30" t="s">
        <v>35</v>
      </c>
      <c r="E150" s="30" t="s">
        <v>27</v>
      </c>
      <c r="F150" s="39">
        <v>2478</v>
      </c>
      <c r="G150" s="40">
        <v>21</v>
      </c>
      <c r="J150" s="30" t="s">
        <v>7</v>
      </c>
      <c r="K150" s="30" t="s">
        <v>35</v>
      </c>
      <c r="L150" s="30" t="s">
        <v>27</v>
      </c>
      <c r="M150" s="39">
        <v>2478</v>
      </c>
      <c r="N150" s="40">
        <v>21</v>
      </c>
    </row>
    <row r="151" spans="3:14" x14ac:dyDescent="0.3">
      <c r="C151" s="30" t="s">
        <v>41</v>
      </c>
      <c r="D151" s="30" t="s">
        <v>34</v>
      </c>
      <c r="E151" s="30" t="s">
        <v>33</v>
      </c>
      <c r="F151" s="39">
        <v>7847</v>
      </c>
      <c r="G151" s="40">
        <v>174</v>
      </c>
      <c r="J151" s="30" t="s">
        <v>41</v>
      </c>
      <c r="K151" s="30" t="s">
        <v>34</v>
      </c>
      <c r="L151" s="30" t="s">
        <v>33</v>
      </c>
      <c r="M151" s="39">
        <v>7847</v>
      </c>
      <c r="N151" s="40">
        <v>174</v>
      </c>
    </row>
    <row r="152" spans="3:14" x14ac:dyDescent="0.3">
      <c r="C152" s="30" t="s">
        <v>2</v>
      </c>
      <c r="D152" s="30" t="s">
        <v>37</v>
      </c>
      <c r="E152" s="30" t="s">
        <v>17</v>
      </c>
      <c r="F152" s="39">
        <v>9926</v>
      </c>
      <c r="G152" s="40">
        <v>201</v>
      </c>
      <c r="J152" s="30" t="s">
        <v>2</v>
      </c>
      <c r="K152" s="30" t="s">
        <v>37</v>
      </c>
      <c r="L152" s="30" t="s">
        <v>17</v>
      </c>
      <c r="M152" s="39">
        <v>9926</v>
      </c>
      <c r="N152" s="40">
        <v>201</v>
      </c>
    </row>
    <row r="153" spans="3:14" x14ac:dyDescent="0.3">
      <c r="C153" s="30" t="s">
        <v>8</v>
      </c>
      <c r="D153" s="30" t="s">
        <v>38</v>
      </c>
      <c r="E153" s="30" t="s">
        <v>13</v>
      </c>
      <c r="F153" s="39">
        <v>819</v>
      </c>
      <c r="G153" s="40">
        <v>510</v>
      </c>
      <c r="J153" s="30" t="s">
        <v>8</v>
      </c>
      <c r="K153" s="30" t="s">
        <v>38</v>
      </c>
      <c r="L153" s="30" t="s">
        <v>13</v>
      </c>
      <c r="M153" s="39">
        <v>819</v>
      </c>
      <c r="N153" s="40">
        <v>510</v>
      </c>
    </row>
    <row r="154" spans="3:14" x14ac:dyDescent="0.3">
      <c r="C154" s="30" t="s">
        <v>6</v>
      </c>
      <c r="D154" s="30" t="s">
        <v>39</v>
      </c>
      <c r="E154" s="30" t="s">
        <v>29</v>
      </c>
      <c r="F154" s="39">
        <v>3052</v>
      </c>
      <c r="G154" s="40">
        <v>378</v>
      </c>
      <c r="J154" s="30" t="s">
        <v>6</v>
      </c>
      <c r="K154" s="30" t="s">
        <v>39</v>
      </c>
      <c r="L154" s="30" t="s">
        <v>29</v>
      </c>
      <c r="M154" s="39">
        <v>3052</v>
      </c>
      <c r="N154" s="40">
        <v>378</v>
      </c>
    </row>
    <row r="155" spans="3:14" x14ac:dyDescent="0.3">
      <c r="C155" s="30" t="s">
        <v>9</v>
      </c>
      <c r="D155" s="30" t="s">
        <v>34</v>
      </c>
      <c r="E155" s="30" t="s">
        <v>21</v>
      </c>
      <c r="F155" s="39">
        <v>6832</v>
      </c>
      <c r="G155" s="40">
        <v>27</v>
      </c>
      <c r="J155" s="30" t="s">
        <v>9</v>
      </c>
      <c r="K155" s="30" t="s">
        <v>34</v>
      </c>
      <c r="L155" s="30" t="s">
        <v>21</v>
      </c>
      <c r="M155" s="39">
        <v>6832</v>
      </c>
      <c r="N155" s="40">
        <v>27</v>
      </c>
    </row>
    <row r="156" spans="3:14" x14ac:dyDescent="0.3">
      <c r="C156" s="30" t="s">
        <v>2</v>
      </c>
      <c r="D156" s="30" t="s">
        <v>39</v>
      </c>
      <c r="E156" s="30" t="s">
        <v>16</v>
      </c>
      <c r="F156" s="39">
        <v>2016</v>
      </c>
      <c r="G156" s="40">
        <v>117</v>
      </c>
      <c r="J156" s="30" t="s">
        <v>2</v>
      </c>
      <c r="K156" s="30" t="s">
        <v>39</v>
      </c>
      <c r="L156" s="30" t="s">
        <v>16</v>
      </c>
      <c r="M156" s="39">
        <v>2016</v>
      </c>
      <c r="N156" s="40">
        <v>117</v>
      </c>
    </row>
    <row r="157" spans="3:14" x14ac:dyDescent="0.3">
      <c r="C157" s="30" t="s">
        <v>6</v>
      </c>
      <c r="D157" s="30" t="s">
        <v>38</v>
      </c>
      <c r="E157" s="30" t="s">
        <v>21</v>
      </c>
      <c r="F157" s="39">
        <v>7322</v>
      </c>
      <c r="G157" s="40">
        <v>36</v>
      </c>
      <c r="J157" s="30" t="s">
        <v>6</v>
      </c>
      <c r="K157" s="30" t="s">
        <v>38</v>
      </c>
      <c r="L157" s="30" t="s">
        <v>21</v>
      </c>
      <c r="M157" s="39">
        <v>7322</v>
      </c>
      <c r="N157" s="40">
        <v>36</v>
      </c>
    </row>
    <row r="158" spans="3:14" x14ac:dyDescent="0.3">
      <c r="C158" s="30" t="s">
        <v>8</v>
      </c>
      <c r="D158" s="30" t="s">
        <v>35</v>
      </c>
      <c r="E158" s="30" t="s">
        <v>33</v>
      </c>
      <c r="F158" s="39">
        <v>357</v>
      </c>
      <c r="G158" s="40">
        <v>126</v>
      </c>
      <c r="J158" s="30" t="s">
        <v>8</v>
      </c>
      <c r="K158" s="30" t="s">
        <v>35</v>
      </c>
      <c r="L158" s="30" t="s">
        <v>33</v>
      </c>
      <c r="M158" s="39">
        <v>357</v>
      </c>
      <c r="N158" s="40">
        <v>126</v>
      </c>
    </row>
    <row r="159" spans="3:14" x14ac:dyDescent="0.3">
      <c r="C159" s="30" t="s">
        <v>9</v>
      </c>
      <c r="D159" s="30" t="s">
        <v>39</v>
      </c>
      <c r="E159" s="30" t="s">
        <v>25</v>
      </c>
      <c r="F159" s="39">
        <v>3192</v>
      </c>
      <c r="G159" s="40">
        <v>72</v>
      </c>
      <c r="J159" s="30" t="s">
        <v>9</v>
      </c>
      <c r="K159" s="30" t="s">
        <v>39</v>
      </c>
      <c r="L159" s="30" t="s">
        <v>25</v>
      </c>
      <c r="M159" s="39">
        <v>3192</v>
      </c>
      <c r="N159" s="40">
        <v>72</v>
      </c>
    </row>
    <row r="160" spans="3:14" x14ac:dyDescent="0.3">
      <c r="C160" s="30" t="s">
        <v>7</v>
      </c>
      <c r="D160" s="30" t="s">
        <v>36</v>
      </c>
      <c r="E160" s="30" t="s">
        <v>22</v>
      </c>
      <c r="F160" s="39">
        <v>8435</v>
      </c>
      <c r="G160" s="40">
        <v>42</v>
      </c>
      <c r="J160" s="30" t="s">
        <v>7</v>
      </c>
      <c r="K160" s="30" t="s">
        <v>36</v>
      </c>
      <c r="L160" s="30" t="s">
        <v>22</v>
      </c>
      <c r="M160" s="39">
        <v>8435</v>
      </c>
      <c r="N160" s="40">
        <v>42</v>
      </c>
    </row>
    <row r="161" spans="3:14" x14ac:dyDescent="0.3">
      <c r="C161" s="30" t="s">
        <v>40</v>
      </c>
      <c r="D161" s="30" t="s">
        <v>39</v>
      </c>
      <c r="E161" s="30" t="s">
        <v>29</v>
      </c>
      <c r="F161" s="39">
        <v>0</v>
      </c>
      <c r="G161" s="40">
        <v>135</v>
      </c>
      <c r="J161" s="30" t="s">
        <v>40</v>
      </c>
      <c r="K161" s="30" t="s">
        <v>39</v>
      </c>
      <c r="L161" s="30" t="s">
        <v>29</v>
      </c>
      <c r="M161" s="39">
        <v>0</v>
      </c>
      <c r="N161" s="40">
        <v>135</v>
      </c>
    </row>
    <row r="162" spans="3:14" x14ac:dyDescent="0.3">
      <c r="C162" s="30" t="s">
        <v>7</v>
      </c>
      <c r="D162" s="30" t="s">
        <v>34</v>
      </c>
      <c r="E162" s="30" t="s">
        <v>24</v>
      </c>
      <c r="F162" s="39">
        <v>8862</v>
      </c>
      <c r="G162" s="40">
        <v>189</v>
      </c>
      <c r="J162" s="30" t="s">
        <v>7</v>
      </c>
      <c r="K162" s="30" t="s">
        <v>34</v>
      </c>
      <c r="L162" s="30" t="s">
        <v>24</v>
      </c>
      <c r="M162" s="39">
        <v>8862</v>
      </c>
      <c r="N162" s="40">
        <v>189</v>
      </c>
    </row>
    <row r="163" spans="3:14" x14ac:dyDescent="0.3">
      <c r="C163" s="30" t="s">
        <v>6</v>
      </c>
      <c r="D163" s="30" t="s">
        <v>37</v>
      </c>
      <c r="E163" s="30" t="s">
        <v>28</v>
      </c>
      <c r="F163" s="39">
        <v>3556</v>
      </c>
      <c r="G163" s="40">
        <v>459</v>
      </c>
      <c r="J163" s="30" t="s">
        <v>6</v>
      </c>
      <c r="K163" s="30" t="s">
        <v>37</v>
      </c>
      <c r="L163" s="30" t="s">
        <v>28</v>
      </c>
      <c r="M163" s="39">
        <v>3556</v>
      </c>
      <c r="N163" s="40">
        <v>459</v>
      </c>
    </row>
    <row r="164" spans="3:14" x14ac:dyDescent="0.3">
      <c r="C164" s="30" t="s">
        <v>5</v>
      </c>
      <c r="D164" s="30" t="s">
        <v>34</v>
      </c>
      <c r="E164" s="30" t="s">
        <v>15</v>
      </c>
      <c r="F164" s="39">
        <v>7280</v>
      </c>
      <c r="G164" s="40">
        <v>201</v>
      </c>
      <c r="J164" s="30" t="s">
        <v>5</v>
      </c>
      <c r="K164" s="30" t="s">
        <v>34</v>
      </c>
      <c r="L164" s="30" t="s">
        <v>15</v>
      </c>
      <c r="M164" s="39">
        <v>7280</v>
      </c>
      <c r="N164" s="40">
        <v>201</v>
      </c>
    </row>
    <row r="165" spans="3:14" x14ac:dyDescent="0.3">
      <c r="C165" s="30" t="s">
        <v>6</v>
      </c>
      <c r="D165" s="30" t="s">
        <v>34</v>
      </c>
      <c r="E165" s="30" t="s">
        <v>30</v>
      </c>
      <c r="F165" s="39">
        <v>3402</v>
      </c>
      <c r="G165" s="40">
        <v>366</v>
      </c>
      <c r="J165" s="30" t="s">
        <v>6</v>
      </c>
      <c r="K165" s="30" t="s">
        <v>34</v>
      </c>
      <c r="L165" s="30" t="s">
        <v>30</v>
      </c>
      <c r="M165" s="39">
        <v>3402</v>
      </c>
      <c r="N165" s="40">
        <v>366</v>
      </c>
    </row>
    <row r="166" spans="3:14" x14ac:dyDescent="0.3">
      <c r="C166" s="30" t="s">
        <v>3</v>
      </c>
      <c r="D166" s="30" t="s">
        <v>37</v>
      </c>
      <c r="E166" s="30" t="s">
        <v>29</v>
      </c>
      <c r="F166" s="39">
        <v>4592</v>
      </c>
      <c r="G166" s="40">
        <v>324</v>
      </c>
      <c r="J166" s="30" t="s">
        <v>3</v>
      </c>
      <c r="K166" s="30" t="s">
        <v>37</v>
      </c>
      <c r="L166" s="30" t="s">
        <v>29</v>
      </c>
      <c r="M166" s="39">
        <v>4592</v>
      </c>
      <c r="N166" s="40">
        <v>324</v>
      </c>
    </row>
    <row r="167" spans="3:14" x14ac:dyDescent="0.3">
      <c r="C167" s="30" t="s">
        <v>9</v>
      </c>
      <c r="D167" s="30" t="s">
        <v>35</v>
      </c>
      <c r="E167" s="30" t="s">
        <v>15</v>
      </c>
      <c r="F167" s="39">
        <v>7833</v>
      </c>
      <c r="G167" s="40">
        <v>243</v>
      </c>
      <c r="J167" s="30" t="s">
        <v>9</v>
      </c>
      <c r="K167" s="30" t="s">
        <v>35</v>
      </c>
      <c r="L167" s="30" t="s">
        <v>15</v>
      </c>
      <c r="M167" s="39">
        <v>7833</v>
      </c>
      <c r="N167" s="40">
        <v>243</v>
      </c>
    </row>
    <row r="168" spans="3:14" x14ac:dyDescent="0.3">
      <c r="C168" s="30" t="s">
        <v>2</v>
      </c>
      <c r="D168" s="30" t="s">
        <v>39</v>
      </c>
      <c r="E168" s="30" t="s">
        <v>21</v>
      </c>
      <c r="F168" s="39">
        <v>7651</v>
      </c>
      <c r="G168" s="40">
        <v>213</v>
      </c>
      <c r="J168" s="30" t="s">
        <v>2</v>
      </c>
      <c r="K168" s="30" t="s">
        <v>39</v>
      </c>
      <c r="L168" s="30" t="s">
        <v>21</v>
      </c>
      <c r="M168" s="39">
        <v>7651</v>
      </c>
      <c r="N168" s="40">
        <v>213</v>
      </c>
    </row>
    <row r="169" spans="3:14" x14ac:dyDescent="0.3">
      <c r="C169" s="30" t="s">
        <v>40</v>
      </c>
      <c r="D169" s="30" t="s">
        <v>35</v>
      </c>
      <c r="E169" s="30" t="s">
        <v>30</v>
      </c>
      <c r="F169" s="39">
        <v>2275</v>
      </c>
      <c r="G169" s="40">
        <v>447</v>
      </c>
      <c r="J169" s="30" t="s">
        <v>40</v>
      </c>
      <c r="K169" s="30" t="s">
        <v>35</v>
      </c>
      <c r="L169" s="30" t="s">
        <v>30</v>
      </c>
      <c r="M169" s="39">
        <v>2275</v>
      </c>
      <c r="N169" s="40">
        <v>447</v>
      </c>
    </row>
    <row r="170" spans="3:14" x14ac:dyDescent="0.3">
      <c r="C170" s="30" t="s">
        <v>40</v>
      </c>
      <c r="D170" s="30" t="s">
        <v>38</v>
      </c>
      <c r="E170" s="30" t="s">
        <v>13</v>
      </c>
      <c r="F170" s="39">
        <v>5670</v>
      </c>
      <c r="G170" s="40">
        <v>297</v>
      </c>
      <c r="J170" s="30" t="s">
        <v>40</v>
      </c>
      <c r="K170" s="30" t="s">
        <v>38</v>
      </c>
      <c r="L170" s="30" t="s">
        <v>13</v>
      </c>
      <c r="M170" s="39">
        <v>5670</v>
      </c>
      <c r="N170" s="40">
        <v>297</v>
      </c>
    </row>
    <row r="171" spans="3:14" x14ac:dyDescent="0.3">
      <c r="C171" s="30" t="s">
        <v>7</v>
      </c>
      <c r="D171" s="30" t="s">
        <v>35</v>
      </c>
      <c r="E171" s="30" t="s">
        <v>16</v>
      </c>
      <c r="F171" s="39">
        <v>2135</v>
      </c>
      <c r="G171" s="40">
        <v>27</v>
      </c>
      <c r="J171" s="30" t="s">
        <v>7</v>
      </c>
      <c r="K171" s="30" t="s">
        <v>35</v>
      </c>
      <c r="L171" s="30" t="s">
        <v>16</v>
      </c>
      <c r="M171" s="39">
        <v>2135</v>
      </c>
      <c r="N171" s="40">
        <v>27</v>
      </c>
    </row>
    <row r="172" spans="3:14" x14ac:dyDescent="0.3">
      <c r="C172" s="30" t="s">
        <v>40</v>
      </c>
      <c r="D172" s="30" t="s">
        <v>34</v>
      </c>
      <c r="E172" s="30" t="s">
        <v>23</v>
      </c>
      <c r="F172" s="39">
        <v>2779</v>
      </c>
      <c r="G172" s="40">
        <v>75</v>
      </c>
      <c r="J172" s="30" t="s">
        <v>40</v>
      </c>
      <c r="K172" s="30" t="s">
        <v>34</v>
      </c>
      <c r="L172" s="30" t="s">
        <v>23</v>
      </c>
      <c r="M172" s="39">
        <v>2779</v>
      </c>
      <c r="N172" s="40">
        <v>75</v>
      </c>
    </row>
    <row r="173" spans="3:14" x14ac:dyDescent="0.3">
      <c r="C173" s="30" t="s">
        <v>10</v>
      </c>
      <c r="D173" s="30" t="s">
        <v>39</v>
      </c>
      <c r="E173" s="30" t="s">
        <v>33</v>
      </c>
      <c r="F173" s="39">
        <v>12950</v>
      </c>
      <c r="G173" s="40">
        <v>30</v>
      </c>
      <c r="J173" s="30" t="s">
        <v>10</v>
      </c>
      <c r="K173" s="30" t="s">
        <v>39</v>
      </c>
      <c r="L173" s="30" t="s">
        <v>33</v>
      </c>
      <c r="M173" s="39">
        <v>12950</v>
      </c>
      <c r="N173" s="40">
        <v>30</v>
      </c>
    </row>
    <row r="174" spans="3:14" x14ac:dyDescent="0.3">
      <c r="C174" s="30" t="s">
        <v>7</v>
      </c>
      <c r="D174" s="30" t="s">
        <v>36</v>
      </c>
      <c r="E174" s="30" t="s">
        <v>18</v>
      </c>
      <c r="F174" s="39">
        <v>2646</v>
      </c>
      <c r="G174" s="40">
        <v>177</v>
      </c>
      <c r="J174" s="30" t="s">
        <v>7</v>
      </c>
      <c r="K174" s="30" t="s">
        <v>36</v>
      </c>
      <c r="L174" s="30" t="s">
        <v>18</v>
      </c>
      <c r="M174" s="39">
        <v>2646</v>
      </c>
      <c r="N174" s="40">
        <v>177</v>
      </c>
    </row>
    <row r="175" spans="3:14" x14ac:dyDescent="0.3">
      <c r="C175" s="30" t="s">
        <v>40</v>
      </c>
      <c r="D175" s="30" t="s">
        <v>34</v>
      </c>
      <c r="E175" s="30" t="s">
        <v>33</v>
      </c>
      <c r="F175" s="39">
        <v>3794</v>
      </c>
      <c r="G175" s="40">
        <v>159</v>
      </c>
      <c r="J175" s="30" t="s">
        <v>40</v>
      </c>
      <c r="K175" s="30" t="s">
        <v>34</v>
      </c>
      <c r="L175" s="30" t="s">
        <v>33</v>
      </c>
      <c r="M175" s="39">
        <v>3794</v>
      </c>
      <c r="N175" s="40">
        <v>159</v>
      </c>
    </row>
    <row r="176" spans="3:14" x14ac:dyDescent="0.3">
      <c r="C176" s="30" t="s">
        <v>3</v>
      </c>
      <c r="D176" s="30" t="s">
        <v>35</v>
      </c>
      <c r="E176" s="30" t="s">
        <v>33</v>
      </c>
      <c r="F176" s="39">
        <v>819</v>
      </c>
      <c r="G176" s="40">
        <v>306</v>
      </c>
      <c r="J176" s="30" t="s">
        <v>3</v>
      </c>
      <c r="K176" s="30" t="s">
        <v>35</v>
      </c>
      <c r="L176" s="30" t="s">
        <v>33</v>
      </c>
      <c r="M176" s="39">
        <v>819</v>
      </c>
      <c r="N176" s="40">
        <v>306</v>
      </c>
    </row>
    <row r="177" spans="3:14" x14ac:dyDescent="0.3">
      <c r="C177" s="30" t="s">
        <v>3</v>
      </c>
      <c r="D177" s="30" t="s">
        <v>34</v>
      </c>
      <c r="E177" s="30" t="s">
        <v>20</v>
      </c>
      <c r="F177" s="39">
        <v>2583</v>
      </c>
      <c r="G177" s="40">
        <v>18</v>
      </c>
      <c r="J177" s="30" t="s">
        <v>3</v>
      </c>
      <c r="K177" s="30" t="s">
        <v>34</v>
      </c>
      <c r="L177" s="30" t="s">
        <v>20</v>
      </c>
      <c r="M177" s="39">
        <v>2583</v>
      </c>
      <c r="N177" s="40">
        <v>18</v>
      </c>
    </row>
    <row r="178" spans="3:14" x14ac:dyDescent="0.3">
      <c r="C178" s="30" t="s">
        <v>7</v>
      </c>
      <c r="D178" s="30" t="s">
        <v>35</v>
      </c>
      <c r="E178" s="30" t="s">
        <v>19</v>
      </c>
      <c r="F178" s="39">
        <v>4585</v>
      </c>
      <c r="G178" s="40">
        <v>240</v>
      </c>
      <c r="J178" s="30" t="s">
        <v>7</v>
      </c>
      <c r="K178" s="30" t="s">
        <v>35</v>
      </c>
      <c r="L178" s="30" t="s">
        <v>19</v>
      </c>
      <c r="M178" s="39">
        <v>4585</v>
      </c>
      <c r="N178" s="40">
        <v>240</v>
      </c>
    </row>
    <row r="179" spans="3:14" x14ac:dyDescent="0.3">
      <c r="C179" s="30" t="s">
        <v>5</v>
      </c>
      <c r="D179" s="30" t="s">
        <v>34</v>
      </c>
      <c r="E179" s="30" t="s">
        <v>33</v>
      </c>
      <c r="F179" s="39">
        <v>1652</v>
      </c>
      <c r="G179" s="40">
        <v>93</v>
      </c>
      <c r="J179" s="30" t="s">
        <v>5</v>
      </c>
      <c r="K179" s="30" t="s">
        <v>34</v>
      </c>
      <c r="L179" s="30" t="s">
        <v>33</v>
      </c>
      <c r="M179" s="39">
        <v>1652</v>
      </c>
      <c r="N179" s="40">
        <v>93</v>
      </c>
    </row>
    <row r="180" spans="3:14" x14ac:dyDescent="0.3">
      <c r="C180" s="30" t="s">
        <v>10</v>
      </c>
      <c r="D180" s="30" t="s">
        <v>34</v>
      </c>
      <c r="E180" s="30" t="s">
        <v>26</v>
      </c>
      <c r="F180" s="39">
        <v>4991</v>
      </c>
      <c r="G180" s="40">
        <v>9</v>
      </c>
      <c r="J180" s="30" t="s">
        <v>10</v>
      </c>
      <c r="K180" s="30" t="s">
        <v>34</v>
      </c>
      <c r="L180" s="30" t="s">
        <v>26</v>
      </c>
      <c r="M180" s="39">
        <v>4991</v>
      </c>
      <c r="N180" s="40">
        <v>9</v>
      </c>
    </row>
    <row r="181" spans="3:14" x14ac:dyDescent="0.3">
      <c r="C181" s="30" t="s">
        <v>8</v>
      </c>
      <c r="D181" s="30" t="s">
        <v>34</v>
      </c>
      <c r="E181" s="30" t="s">
        <v>16</v>
      </c>
      <c r="F181" s="39">
        <v>2009</v>
      </c>
      <c r="G181" s="40">
        <v>219</v>
      </c>
      <c r="J181" s="30" t="s">
        <v>8</v>
      </c>
      <c r="K181" s="30" t="s">
        <v>34</v>
      </c>
      <c r="L181" s="30" t="s">
        <v>16</v>
      </c>
      <c r="M181" s="39">
        <v>2009</v>
      </c>
      <c r="N181" s="40">
        <v>219</v>
      </c>
    </row>
    <row r="182" spans="3:14" x14ac:dyDescent="0.3">
      <c r="C182" s="30" t="s">
        <v>2</v>
      </c>
      <c r="D182" s="30" t="s">
        <v>39</v>
      </c>
      <c r="E182" s="30" t="s">
        <v>22</v>
      </c>
      <c r="F182" s="39">
        <v>1568</v>
      </c>
      <c r="G182" s="40">
        <v>141</v>
      </c>
      <c r="J182" s="30" t="s">
        <v>2</v>
      </c>
      <c r="K182" s="30" t="s">
        <v>39</v>
      </c>
      <c r="L182" s="30" t="s">
        <v>22</v>
      </c>
      <c r="M182" s="39">
        <v>1568</v>
      </c>
      <c r="N182" s="40">
        <v>141</v>
      </c>
    </row>
    <row r="183" spans="3:14" x14ac:dyDescent="0.3">
      <c r="C183" s="30" t="s">
        <v>41</v>
      </c>
      <c r="D183" s="30" t="s">
        <v>37</v>
      </c>
      <c r="E183" s="30" t="s">
        <v>20</v>
      </c>
      <c r="F183" s="39">
        <v>3388</v>
      </c>
      <c r="G183" s="40">
        <v>123</v>
      </c>
      <c r="J183" s="30" t="s">
        <v>41</v>
      </c>
      <c r="K183" s="30" t="s">
        <v>37</v>
      </c>
      <c r="L183" s="30" t="s">
        <v>20</v>
      </c>
      <c r="M183" s="39">
        <v>3388</v>
      </c>
      <c r="N183" s="40">
        <v>123</v>
      </c>
    </row>
    <row r="184" spans="3:14" x14ac:dyDescent="0.3">
      <c r="C184" s="30" t="s">
        <v>40</v>
      </c>
      <c r="D184" s="30" t="s">
        <v>38</v>
      </c>
      <c r="E184" s="30" t="s">
        <v>24</v>
      </c>
      <c r="F184" s="39">
        <v>623</v>
      </c>
      <c r="G184" s="40">
        <v>51</v>
      </c>
      <c r="J184" s="30" t="s">
        <v>40</v>
      </c>
      <c r="K184" s="30" t="s">
        <v>38</v>
      </c>
      <c r="L184" s="30" t="s">
        <v>24</v>
      </c>
      <c r="M184" s="39">
        <v>623</v>
      </c>
      <c r="N184" s="40">
        <v>51</v>
      </c>
    </row>
    <row r="185" spans="3:14" x14ac:dyDescent="0.3">
      <c r="C185" s="30" t="s">
        <v>6</v>
      </c>
      <c r="D185" s="30" t="s">
        <v>36</v>
      </c>
      <c r="E185" s="30" t="s">
        <v>4</v>
      </c>
      <c r="F185" s="39">
        <v>10073</v>
      </c>
      <c r="G185" s="40">
        <v>120</v>
      </c>
      <c r="J185" s="30" t="s">
        <v>6</v>
      </c>
      <c r="K185" s="30" t="s">
        <v>36</v>
      </c>
      <c r="L185" s="30" t="s">
        <v>4</v>
      </c>
      <c r="M185" s="39">
        <v>10073</v>
      </c>
      <c r="N185" s="40">
        <v>120</v>
      </c>
    </row>
    <row r="186" spans="3:14" x14ac:dyDescent="0.3">
      <c r="C186" s="30" t="s">
        <v>8</v>
      </c>
      <c r="D186" s="30" t="s">
        <v>39</v>
      </c>
      <c r="E186" s="30" t="s">
        <v>26</v>
      </c>
      <c r="F186" s="39">
        <v>1561</v>
      </c>
      <c r="G186" s="40">
        <v>27</v>
      </c>
      <c r="J186" s="30" t="s">
        <v>8</v>
      </c>
      <c r="K186" s="30" t="s">
        <v>39</v>
      </c>
      <c r="L186" s="30" t="s">
        <v>26</v>
      </c>
      <c r="M186" s="39">
        <v>1561</v>
      </c>
      <c r="N186" s="40">
        <v>27</v>
      </c>
    </row>
    <row r="187" spans="3:14" x14ac:dyDescent="0.3">
      <c r="C187" s="30" t="s">
        <v>9</v>
      </c>
      <c r="D187" s="30" t="s">
        <v>36</v>
      </c>
      <c r="E187" s="30" t="s">
        <v>27</v>
      </c>
      <c r="F187" s="39">
        <v>11522</v>
      </c>
      <c r="G187" s="40">
        <v>204</v>
      </c>
      <c r="J187" s="30" t="s">
        <v>9</v>
      </c>
      <c r="K187" s="30" t="s">
        <v>36</v>
      </c>
      <c r="L187" s="30" t="s">
        <v>27</v>
      </c>
      <c r="M187" s="39">
        <v>11522</v>
      </c>
      <c r="N187" s="40">
        <v>204</v>
      </c>
    </row>
    <row r="188" spans="3:14" x14ac:dyDescent="0.3">
      <c r="C188" s="30" t="s">
        <v>6</v>
      </c>
      <c r="D188" s="30" t="s">
        <v>38</v>
      </c>
      <c r="E188" s="30" t="s">
        <v>13</v>
      </c>
      <c r="F188" s="39">
        <v>2317</v>
      </c>
      <c r="G188" s="40">
        <v>123</v>
      </c>
      <c r="J188" s="30" t="s">
        <v>6</v>
      </c>
      <c r="K188" s="30" t="s">
        <v>38</v>
      </c>
      <c r="L188" s="30" t="s">
        <v>13</v>
      </c>
      <c r="M188" s="39">
        <v>2317</v>
      </c>
      <c r="N188" s="40">
        <v>123</v>
      </c>
    </row>
    <row r="189" spans="3:14" x14ac:dyDescent="0.3">
      <c r="C189" s="30" t="s">
        <v>10</v>
      </c>
      <c r="D189" s="30" t="s">
        <v>37</v>
      </c>
      <c r="E189" s="30" t="s">
        <v>28</v>
      </c>
      <c r="F189" s="39">
        <v>3059</v>
      </c>
      <c r="G189" s="40">
        <v>27</v>
      </c>
      <c r="J189" s="30" t="s">
        <v>10</v>
      </c>
      <c r="K189" s="30" t="s">
        <v>37</v>
      </c>
      <c r="L189" s="30" t="s">
        <v>28</v>
      </c>
      <c r="M189" s="39">
        <v>3059</v>
      </c>
      <c r="N189" s="40">
        <v>27</v>
      </c>
    </row>
    <row r="190" spans="3:14" x14ac:dyDescent="0.3">
      <c r="C190" s="30" t="s">
        <v>41</v>
      </c>
      <c r="D190" s="30" t="s">
        <v>37</v>
      </c>
      <c r="E190" s="30" t="s">
        <v>26</v>
      </c>
      <c r="F190" s="39">
        <v>2324</v>
      </c>
      <c r="G190" s="40">
        <v>177</v>
      </c>
      <c r="J190" s="30" t="s">
        <v>41</v>
      </c>
      <c r="K190" s="30" t="s">
        <v>37</v>
      </c>
      <c r="L190" s="30" t="s">
        <v>26</v>
      </c>
      <c r="M190" s="39">
        <v>2324</v>
      </c>
      <c r="N190" s="40">
        <v>177</v>
      </c>
    </row>
    <row r="191" spans="3:14" x14ac:dyDescent="0.3">
      <c r="C191" s="30" t="s">
        <v>3</v>
      </c>
      <c r="D191" s="30" t="s">
        <v>39</v>
      </c>
      <c r="E191" s="30" t="s">
        <v>26</v>
      </c>
      <c r="F191" s="39">
        <v>4956</v>
      </c>
      <c r="G191" s="40">
        <v>171</v>
      </c>
      <c r="J191" s="30" t="s">
        <v>3</v>
      </c>
      <c r="K191" s="30" t="s">
        <v>39</v>
      </c>
      <c r="L191" s="30" t="s">
        <v>26</v>
      </c>
      <c r="M191" s="39">
        <v>4956</v>
      </c>
      <c r="N191" s="40">
        <v>171</v>
      </c>
    </row>
    <row r="192" spans="3:14" x14ac:dyDescent="0.3">
      <c r="C192" s="30" t="s">
        <v>10</v>
      </c>
      <c r="D192" s="30" t="s">
        <v>34</v>
      </c>
      <c r="E192" s="30" t="s">
        <v>19</v>
      </c>
      <c r="F192" s="39">
        <v>5355</v>
      </c>
      <c r="G192" s="40">
        <v>204</v>
      </c>
      <c r="J192" s="30" t="s">
        <v>10</v>
      </c>
      <c r="K192" s="30" t="s">
        <v>34</v>
      </c>
      <c r="L192" s="30" t="s">
        <v>19</v>
      </c>
      <c r="M192" s="39">
        <v>5355</v>
      </c>
      <c r="N192" s="40">
        <v>204</v>
      </c>
    </row>
    <row r="193" spans="3:14" x14ac:dyDescent="0.3">
      <c r="C193" s="30" t="s">
        <v>3</v>
      </c>
      <c r="D193" s="30" t="s">
        <v>34</v>
      </c>
      <c r="E193" s="30" t="s">
        <v>14</v>
      </c>
      <c r="F193" s="39">
        <v>7259</v>
      </c>
      <c r="G193" s="40">
        <v>276</v>
      </c>
      <c r="J193" s="30" t="s">
        <v>3</v>
      </c>
      <c r="K193" s="30" t="s">
        <v>34</v>
      </c>
      <c r="L193" s="30" t="s">
        <v>14</v>
      </c>
      <c r="M193" s="39">
        <v>7259</v>
      </c>
      <c r="N193" s="40">
        <v>276</v>
      </c>
    </row>
    <row r="194" spans="3:14" x14ac:dyDescent="0.3">
      <c r="C194" s="30" t="s">
        <v>8</v>
      </c>
      <c r="D194" s="30" t="s">
        <v>37</v>
      </c>
      <c r="E194" s="30" t="s">
        <v>26</v>
      </c>
      <c r="F194" s="39">
        <v>6279</v>
      </c>
      <c r="G194" s="40">
        <v>45</v>
      </c>
      <c r="J194" s="30" t="s">
        <v>8</v>
      </c>
      <c r="K194" s="30" t="s">
        <v>37</v>
      </c>
      <c r="L194" s="30" t="s">
        <v>26</v>
      </c>
      <c r="M194" s="39">
        <v>6279</v>
      </c>
      <c r="N194" s="40">
        <v>45</v>
      </c>
    </row>
    <row r="195" spans="3:14" x14ac:dyDescent="0.3">
      <c r="C195" s="30" t="s">
        <v>40</v>
      </c>
      <c r="D195" s="30" t="s">
        <v>38</v>
      </c>
      <c r="E195" s="30" t="s">
        <v>29</v>
      </c>
      <c r="F195" s="39">
        <v>2541</v>
      </c>
      <c r="G195" s="40">
        <v>45</v>
      </c>
      <c r="J195" s="30" t="s">
        <v>40</v>
      </c>
      <c r="K195" s="30" t="s">
        <v>38</v>
      </c>
      <c r="L195" s="30" t="s">
        <v>29</v>
      </c>
      <c r="M195" s="39">
        <v>2541</v>
      </c>
      <c r="N195" s="40">
        <v>45</v>
      </c>
    </row>
    <row r="196" spans="3:14" x14ac:dyDescent="0.3">
      <c r="C196" s="30" t="s">
        <v>6</v>
      </c>
      <c r="D196" s="30" t="s">
        <v>35</v>
      </c>
      <c r="E196" s="30" t="s">
        <v>27</v>
      </c>
      <c r="F196" s="39">
        <v>3864</v>
      </c>
      <c r="G196" s="40">
        <v>177</v>
      </c>
      <c r="J196" s="30" t="s">
        <v>6</v>
      </c>
      <c r="K196" s="30" t="s">
        <v>35</v>
      </c>
      <c r="L196" s="30" t="s">
        <v>27</v>
      </c>
      <c r="M196" s="39">
        <v>3864</v>
      </c>
      <c r="N196" s="40">
        <v>177</v>
      </c>
    </row>
    <row r="197" spans="3:14" x14ac:dyDescent="0.3">
      <c r="C197" s="30" t="s">
        <v>5</v>
      </c>
      <c r="D197" s="30" t="s">
        <v>36</v>
      </c>
      <c r="E197" s="30" t="s">
        <v>13</v>
      </c>
      <c r="F197" s="39">
        <v>6146</v>
      </c>
      <c r="G197" s="40">
        <v>63</v>
      </c>
      <c r="J197" s="30" t="s">
        <v>5</v>
      </c>
      <c r="K197" s="30" t="s">
        <v>36</v>
      </c>
      <c r="L197" s="30" t="s">
        <v>13</v>
      </c>
      <c r="M197" s="39">
        <v>6146</v>
      </c>
      <c r="N197" s="40">
        <v>63</v>
      </c>
    </row>
    <row r="198" spans="3:14" x14ac:dyDescent="0.3">
      <c r="C198" s="30" t="s">
        <v>9</v>
      </c>
      <c r="D198" s="30" t="s">
        <v>39</v>
      </c>
      <c r="E198" s="30" t="s">
        <v>18</v>
      </c>
      <c r="F198" s="39">
        <v>2639</v>
      </c>
      <c r="G198" s="40">
        <v>204</v>
      </c>
      <c r="J198" s="30" t="s">
        <v>9</v>
      </c>
      <c r="K198" s="30" t="s">
        <v>39</v>
      </c>
      <c r="L198" s="30" t="s">
        <v>18</v>
      </c>
      <c r="M198" s="39">
        <v>2639</v>
      </c>
      <c r="N198" s="40">
        <v>204</v>
      </c>
    </row>
    <row r="199" spans="3:14" x14ac:dyDescent="0.3">
      <c r="C199" s="30" t="s">
        <v>8</v>
      </c>
      <c r="D199" s="30" t="s">
        <v>37</v>
      </c>
      <c r="E199" s="30" t="s">
        <v>22</v>
      </c>
      <c r="F199" s="39">
        <v>1890</v>
      </c>
      <c r="G199" s="40">
        <v>195</v>
      </c>
      <c r="J199" s="30" t="s">
        <v>8</v>
      </c>
      <c r="K199" s="30" t="s">
        <v>37</v>
      </c>
      <c r="L199" s="30" t="s">
        <v>22</v>
      </c>
      <c r="M199" s="39">
        <v>1890</v>
      </c>
      <c r="N199" s="40">
        <v>195</v>
      </c>
    </row>
    <row r="200" spans="3:14" x14ac:dyDescent="0.3">
      <c r="C200" s="30" t="s">
        <v>7</v>
      </c>
      <c r="D200" s="30" t="s">
        <v>34</v>
      </c>
      <c r="E200" s="30" t="s">
        <v>14</v>
      </c>
      <c r="F200" s="39">
        <v>1932</v>
      </c>
      <c r="G200" s="40">
        <v>369</v>
      </c>
      <c r="J200" s="30" t="s">
        <v>7</v>
      </c>
      <c r="K200" s="30" t="s">
        <v>34</v>
      </c>
      <c r="L200" s="30" t="s">
        <v>14</v>
      </c>
      <c r="M200" s="39">
        <v>1932</v>
      </c>
      <c r="N200" s="40">
        <v>369</v>
      </c>
    </row>
    <row r="201" spans="3:14" x14ac:dyDescent="0.3">
      <c r="C201" s="30" t="s">
        <v>3</v>
      </c>
      <c r="D201" s="30" t="s">
        <v>34</v>
      </c>
      <c r="E201" s="30" t="s">
        <v>25</v>
      </c>
      <c r="F201" s="39">
        <v>6300</v>
      </c>
      <c r="G201" s="40">
        <v>42</v>
      </c>
      <c r="J201" s="30" t="s">
        <v>3</v>
      </c>
      <c r="K201" s="30" t="s">
        <v>34</v>
      </c>
      <c r="L201" s="30" t="s">
        <v>25</v>
      </c>
      <c r="M201" s="39">
        <v>6300</v>
      </c>
      <c r="N201" s="40">
        <v>42</v>
      </c>
    </row>
    <row r="202" spans="3:14" x14ac:dyDescent="0.3">
      <c r="C202" s="30" t="s">
        <v>6</v>
      </c>
      <c r="D202" s="30" t="s">
        <v>37</v>
      </c>
      <c r="E202" s="30" t="s">
        <v>30</v>
      </c>
      <c r="F202" s="39">
        <v>560</v>
      </c>
      <c r="G202" s="40">
        <v>81</v>
      </c>
      <c r="J202" s="30" t="s">
        <v>6</v>
      </c>
      <c r="K202" s="30" t="s">
        <v>37</v>
      </c>
      <c r="L202" s="30" t="s">
        <v>30</v>
      </c>
      <c r="M202" s="39">
        <v>560</v>
      </c>
      <c r="N202" s="40">
        <v>81</v>
      </c>
    </row>
    <row r="203" spans="3:14" x14ac:dyDescent="0.3">
      <c r="C203" s="30" t="s">
        <v>9</v>
      </c>
      <c r="D203" s="30" t="s">
        <v>37</v>
      </c>
      <c r="E203" s="30" t="s">
        <v>26</v>
      </c>
      <c r="F203" s="39">
        <v>2856</v>
      </c>
      <c r="G203" s="40">
        <v>246</v>
      </c>
      <c r="J203" s="30" t="s">
        <v>9</v>
      </c>
      <c r="K203" s="30" t="s">
        <v>37</v>
      </c>
      <c r="L203" s="30" t="s">
        <v>26</v>
      </c>
      <c r="M203" s="39">
        <v>2856</v>
      </c>
      <c r="N203" s="40">
        <v>246</v>
      </c>
    </row>
    <row r="204" spans="3:14" x14ac:dyDescent="0.3">
      <c r="C204" s="30" t="s">
        <v>9</v>
      </c>
      <c r="D204" s="30" t="s">
        <v>34</v>
      </c>
      <c r="E204" s="30" t="s">
        <v>17</v>
      </c>
      <c r="F204" s="39">
        <v>707</v>
      </c>
      <c r="G204" s="40">
        <v>174</v>
      </c>
      <c r="J204" s="30" t="s">
        <v>9</v>
      </c>
      <c r="K204" s="30" t="s">
        <v>34</v>
      </c>
      <c r="L204" s="30" t="s">
        <v>17</v>
      </c>
      <c r="M204" s="39">
        <v>707</v>
      </c>
      <c r="N204" s="40">
        <v>174</v>
      </c>
    </row>
    <row r="205" spans="3:14" x14ac:dyDescent="0.3">
      <c r="C205" s="30" t="s">
        <v>8</v>
      </c>
      <c r="D205" s="30" t="s">
        <v>35</v>
      </c>
      <c r="E205" s="30" t="s">
        <v>30</v>
      </c>
      <c r="F205" s="39">
        <v>3598</v>
      </c>
      <c r="G205" s="40">
        <v>81</v>
      </c>
      <c r="J205" s="30" t="s">
        <v>8</v>
      </c>
      <c r="K205" s="30" t="s">
        <v>35</v>
      </c>
      <c r="L205" s="30" t="s">
        <v>30</v>
      </c>
      <c r="M205" s="39">
        <v>3598</v>
      </c>
      <c r="N205" s="40">
        <v>81</v>
      </c>
    </row>
    <row r="206" spans="3:14" x14ac:dyDescent="0.3">
      <c r="C206" s="30" t="s">
        <v>40</v>
      </c>
      <c r="D206" s="30" t="s">
        <v>35</v>
      </c>
      <c r="E206" s="30" t="s">
        <v>22</v>
      </c>
      <c r="F206" s="39">
        <v>6853</v>
      </c>
      <c r="G206" s="40">
        <v>372</v>
      </c>
      <c r="J206" s="30" t="s">
        <v>40</v>
      </c>
      <c r="K206" s="30" t="s">
        <v>35</v>
      </c>
      <c r="L206" s="30" t="s">
        <v>22</v>
      </c>
      <c r="M206" s="39">
        <v>6853</v>
      </c>
      <c r="N206" s="40">
        <v>372</v>
      </c>
    </row>
    <row r="207" spans="3:14" x14ac:dyDescent="0.3">
      <c r="C207" s="30" t="s">
        <v>40</v>
      </c>
      <c r="D207" s="30" t="s">
        <v>35</v>
      </c>
      <c r="E207" s="30" t="s">
        <v>16</v>
      </c>
      <c r="F207" s="39">
        <v>4725</v>
      </c>
      <c r="G207" s="40">
        <v>174</v>
      </c>
      <c r="J207" s="30" t="s">
        <v>40</v>
      </c>
      <c r="K207" s="30" t="s">
        <v>35</v>
      </c>
      <c r="L207" s="30" t="s">
        <v>16</v>
      </c>
      <c r="M207" s="39">
        <v>4725</v>
      </c>
      <c r="N207" s="40">
        <v>174</v>
      </c>
    </row>
    <row r="208" spans="3:14" x14ac:dyDescent="0.3">
      <c r="C208" s="30" t="s">
        <v>41</v>
      </c>
      <c r="D208" s="30" t="s">
        <v>36</v>
      </c>
      <c r="E208" s="30" t="s">
        <v>32</v>
      </c>
      <c r="F208" s="39">
        <v>10304</v>
      </c>
      <c r="G208" s="40">
        <v>84</v>
      </c>
      <c r="J208" s="30" t="s">
        <v>41</v>
      </c>
      <c r="K208" s="30" t="s">
        <v>36</v>
      </c>
      <c r="L208" s="30" t="s">
        <v>32</v>
      </c>
      <c r="M208" s="39">
        <v>10304</v>
      </c>
      <c r="N208" s="40">
        <v>84</v>
      </c>
    </row>
    <row r="209" spans="3:14" x14ac:dyDescent="0.3">
      <c r="C209" s="30" t="s">
        <v>41</v>
      </c>
      <c r="D209" s="30" t="s">
        <v>34</v>
      </c>
      <c r="E209" s="30" t="s">
        <v>16</v>
      </c>
      <c r="F209" s="39">
        <v>1274</v>
      </c>
      <c r="G209" s="40">
        <v>225</v>
      </c>
      <c r="J209" s="30" t="s">
        <v>41</v>
      </c>
      <c r="K209" s="30" t="s">
        <v>34</v>
      </c>
      <c r="L209" s="30" t="s">
        <v>16</v>
      </c>
      <c r="M209" s="39">
        <v>1274</v>
      </c>
      <c r="N209" s="40">
        <v>225</v>
      </c>
    </row>
    <row r="210" spans="3:14" x14ac:dyDescent="0.3">
      <c r="C210" s="30" t="s">
        <v>5</v>
      </c>
      <c r="D210" s="30" t="s">
        <v>36</v>
      </c>
      <c r="E210" s="30" t="s">
        <v>30</v>
      </c>
      <c r="F210" s="39">
        <v>1526</v>
      </c>
      <c r="G210" s="40">
        <v>105</v>
      </c>
      <c r="J210" s="30" t="s">
        <v>5</v>
      </c>
      <c r="K210" s="30" t="s">
        <v>36</v>
      </c>
      <c r="L210" s="30" t="s">
        <v>30</v>
      </c>
      <c r="M210" s="39">
        <v>1526</v>
      </c>
      <c r="N210" s="40">
        <v>105</v>
      </c>
    </row>
    <row r="211" spans="3:14" x14ac:dyDescent="0.3">
      <c r="C211" s="30" t="s">
        <v>40</v>
      </c>
      <c r="D211" s="30" t="s">
        <v>39</v>
      </c>
      <c r="E211" s="30" t="s">
        <v>28</v>
      </c>
      <c r="F211" s="39">
        <v>3101</v>
      </c>
      <c r="G211" s="40">
        <v>225</v>
      </c>
      <c r="J211" s="30" t="s">
        <v>40</v>
      </c>
      <c r="K211" s="30" t="s">
        <v>39</v>
      </c>
      <c r="L211" s="30" t="s">
        <v>28</v>
      </c>
      <c r="M211" s="39">
        <v>3101</v>
      </c>
      <c r="N211" s="40">
        <v>225</v>
      </c>
    </row>
    <row r="212" spans="3:14" x14ac:dyDescent="0.3">
      <c r="C212" s="30" t="s">
        <v>2</v>
      </c>
      <c r="D212" s="30" t="s">
        <v>37</v>
      </c>
      <c r="E212" s="30" t="s">
        <v>14</v>
      </c>
      <c r="F212" s="39">
        <v>1057</v>
      </c>
      <c r="G212" s="40">
        <v>54</v>
      </c>
      <c r="J212" s="30" t="s">
        <v>2</v>
      </c>
      <c r="K212" s="30" t="s">
        <v>37</v>
      </c>
      <c r="L212" s="30" t="s">
        <v>14</v>
      </c>
      <c r="M212" s="39">
        <v>1057</v>
      </c>
      <c r="N212" s="40">
        <v>54</v>
      </c>
    </row>
    <row r="213" spans="3:14" x14ac:dyDescent="0.3">
      <c r="C213" s="30" t="s">
        <v>7</v>
      </c>
      <c r="D213" s="30" t="s">
        <v>37</v>
      </c>
      <c r="E213" s="30" t="s">
        <v>26</v>
      </c>
      <c r="F213" s="39">
        <v>5306</v>
      </c>
      <c r="G213" s="40">
        <v>0</v>
      </c>
      <c r="J213" s="30" t="s">
        <v>7</v>
      </c>
      <c r="K213" s="30" t="s">
        <v>37</v>
      </c>
      <c r="L213" s="30" t="s">
        <v>26</v>
      </c>
      <c r="M213" s="39">
        <v>5306</v>
      </c>
      <c r="N213" s="40">
        <v>0</v>
      </c>
    </row>
    <row r="214" spans="3:14" x14ac:dyDescent="0.3">
      <c r="C214" s="30" t="s">
        <v>5</v>
      </c>
      <c r="D214" s="30" t="s">
        <v>39</v>
      </c>
      <c r="E214" s="30" t="s">
        <v>24</v>
      </c>
      <c r="F214" s="39">
        <v>4018</v>
      </c>
      <c r="G214" s="40">
        <v>171</v>
      </c>
      <c r="J214" s="30" t="s">
        <v>5</v>
      </c>
      <c r="K214" s="30" t="s">
        <v>39</v>
      </c>
      <c r="L214" s="30" t="s">
        <v>24</v>
      </c>
      <c r="M214" s="39">
        <v>4018</v>
      </c>
      <c r="N214" s="40">
        <v>171</v>
      </c>
    </row>
    <row r="215" spans="3:14" x14ac:dyDescent="0.3">
      <c r="C215" s="30" t="s">
        <v>9</v>
      </c>
      <c r="D215" s="30" t="s">
        <v>34</v>
      </c>
      <c r="E215" s="30" t="s">
        <v>16</v>
      </c>
      <c r="F215" s="39">
        <v>938</v>
      </c>
      <c r="G215" s="40">
        <v>189</v>
      </c>
      <c r="J215" s="30" t="s">
        <v>9</v>
      </c>
      <c r="K215" s="30" t="s">
        <v>34</v>
      </c>
      <c r="L215" s="30" t="s">
        <v>16</v>
      </c>
      <c r="M215" s="39">
        <v>938</v>
      </c>
      <c r="N215" s="40">
        <v>189</v>
      </c>
    </row>
    <row r="216" spans="3:14" x14ac:dyDescent="0.3">
      <c r="C216" s="30" t="s">
        <v>7</v>
      </c>
      <c r="D216" s="30" t="s">
        <v>38</v>
      </c>
      <c r="E216" s="30" t="s">
        <v>18</v>
      </c>
      <c r="F216" s="39">
        <v>1778</v>
      </c>
      <c r="G216" s="40">
        <v>270</v>
      </c>
      <c r="J216" s="30" t="s">
        <v>7</v>
      </c>
      <c r="K216" s="30" t="s">
        <v>38</v>
      </c>
      <c r="L216" s="30" t="s">
        <v>18</v>
      </c>
      <c r="M216" s="39">
        <v>1778</v>
      </c>
      <c r="N216" s="40">
        <v>270</v>
      </c>
    </row>
    <row r="217" spans="3:14" x14ac:dyDescent="0.3">
      <c r="C217" s="30" t="s">
        <v>6</v>
      </c>
      <c r="D217" s="30" t="s">
        <v>39</v>
      </c>
      <c r="E217" s="30" t="s">
        <v>30</v>
      </c>
      <c r="F217" s="39">
        <v>1638</v>
      </c>
      <c r="G217" s="40">
        <v>63</v>
      </c>
      <c r="J217" s="30" t="s">
        <v>6</v>
      </c>
      <c r="K217" s="30" t="s">
        <v>39</v>
      </c>
      <c r="L217" s="30" t="s">
        <v>30</v>
      </c>
      <c r="M217" s="39">
        <v>1638</v>
      </c>
      <c r="N217" s="40">
        <v>63</v>
      </c>
    </row>
    <row r="218" spans="3:14" x14ac:dyDescent="0.3">
      <c r="C218" s="30" t="s">
        <v>41</v>
      </c>
      <c r="D218" s="30" t="s">
        <v>38</v>
      </c>
      <c r="E218" s="30" t="s">
        <v>25</v>
      </c>
      <c r="F218" s="39">
        <v>154</v>
      </c>
      <c r="G218" s="40">
        <v>21</v>
      </c>
      <c r="J218" s="30" t="s">
        <v>41</v>
      </c>
      <c r="K218" s="30" t="s">
        <v>38</v>
      </c>
      <c r="L218" s="30" t="s">
        <v>25</v>
      </c>
      <c r="M218" s="39">
        <v>154</v>
      </c>
      <c r="N218" s="40">
        <v>21</v>
      </c>
    </row>
    <row r="219" spans="3:14" x14ac:dyDescent="0.3">
      <c r="C219" s="30" t="s">
        <v>7</v>
      </c>
      <c r="D219" s="30" t="s">
        <v>37</v>
      </c>
      <c r="E219" s="30" t="s">
        <v>22</v>
      </c>
      <c r="F219" s="39">
        <v>9835</v>
      </c>
      <c r="G219" s="40">
        <v>207</v>
      </c>
      <c r="J219" s="30" t="s">
        <v>7</v>
      </c>
      <c r="K219" s="30" t="s">
        <v>37</v>
      </c>
      <c r="L219" s="30" t="s">
        <v>22</v>
      </c>
      <c r="M219" s="39">
        <v>9835</v>
      </c>
      <c r="N219" s="40">
        <v>207</v>
      </c>
    </row>
    <row r="220" spans="3:14" x14ac:dyDescent="0.3">
      <c r="C220" s="30" t="s">
        <v>9</v>
      </c>
      <c r="D220" s="30" t="s">
        <v>37</v>
      </c>
      <c r="E220" s="30" t="s">
        <v>20</v>
      </c>
      <c r="F220" s="39">
        <v>7273</v>
      </c>
      <c r="G220" s="40">
        <v>96</v>
      </c>
      <c r="J220" s="30" t="s">
        <v>9</v>
      </c>
      <c r="K220" s="30" t="s">
        <v>37</v>
      </c>
      <c r="L220" s="30" t="s">
        <v>20</v>
      </c>
      <c r="M220" s="39">
        <v>7273</v>
      </c>
      <c r="N220" s="40">
        <v>96</v>
      </c>
    </row>
    <row r="221" spans="3:14" x14ac:dyDescent="0.3">
      <c r="C221" s="30" t="s">
        <v>5</v>
      </c>
      <c r="D221" s="30" t="s">
        <v>39</v>
      </c>
      <c r="E221" s="30" t="s">
        <v>22</v>
      </c>
      <c r="F221" s="39">
        <v>6909</v>
      </c>
      <c r="G221" s="40">
        <v>81</v>
      </c>
      <c r="J221" s="30" t="s">
        <v>5</v>
      </c>
      <c r="K221" s="30" t="s">
        <v>39</v>
      </c>
      <c r="L221" s="30" t="s">
        <v>22</v>
      </c>
      <c r="M221" s="39">
        <v>6909</v>
      </c>
      <c r="N221" s="40">
        <v>81</v>
      </c>
    </row>
    <row r="222" spans="3:14" x14ac:dyDescent="0.3">
      <c r="C222" s="30" t="s">
        <v>9</v>
      </c>
      <c r="D222" s="30" t="s">
        <v>39</v>
      </c>
      <c r="E222" s="30" t="s">
        <v>24</v>
      </c>
      <c r="F222" s="39">
        <v>3920</v>
      </c>
      <c r="G222" s="40">
        <v>306</v>
      </c>
      <c r="J222" s="30" t="s">
        <v>9</v>
      </c>
      <c r="K222" s="30" t="s">
        <v>39</v>
      </c>
      <c r="L222" s="30" t="s">
        <v>24</v>
      </c>
      <c r="M222" s="39">
        <v>3920</v>
      </c>
      <c r="N222" s="40">
        <v>306</v>
      </c>
    </row>
    <row r="223" spans="3:14" x14ac:dyDescent="0.3">
      <c r="C223" s="30" t="s">
        <v>10</v>
      </c>
      <c r="D223" s="30" t="s">
        <v>39</v>
      </c>
      <c r="E223" s="30" t="s">
        <v>21</v>
      </c>
      <c r="F223" s="39">
        <v>4858</v>
      </c>
      <c r="G223" s="40">
        <v>279</v>
      </c>
      <c r="J223" s="30" t="s">
        <v>10</v>
      </c>
      <c r="K223" s="30" t="s">
        <v>39</v>
      </c>
      <c r="L223" s="30" t="s">
        <v>21</v>
      </c>
      <c r="M223" s="39">
        <v>4858</v>
      </c>
      <c r="N223" s="40">
        <v>279</v>
      </c>
    </row>
    <row r="224" spans="3:14" x14ac:dyDescent="0.3">
      <c r="C224" s="30" t="s">
        <v>2</v>
      </c>
      <c r="D224" s="30" t="s">
        <v>38</v>
      </c>
      <c r="E224" s="30" t="s">
        <v>4</v>
      </c>
      <c r="F224" s="39">
        <v>3549</v>
      </c>
      <c r="G224" s="40">
        <v>3</v>
      </c>
      <c r="J224" s="30" t="s">
        <v>2</v>
      </c>
      <c r="K224" s="30" t="s">
        <v>38</v>
      </c>
      <c r="L224" s="30" t="s">
        <v>4</v>
      </c>
      <c r="M224" s="39">
        <v>3549</v>
      </c>
      <c r="N224" s="40">
        <v>3</v>
      </c>
    </row>
    <row r="225" spans="3:14" x14ac:dyDescent="0.3">
      <c r="C225" s="30" t="s">
        <v>7</v>
      </c>
      <c r="D225" s="30" t="s">
        <v>39</v>
      </c>
      <c r="E225" s="30" t="s">
        <v>27</v>
      </c>
      <c r="F225" s="39">
        <v>966</v>
      </c>
      <c r="G225" s="40">
        <v>198</v>
      </c>
      <c r="J225" s="30" t="s">
        <v>7</v>
      </c>
      <c r="K225" s="30" t="s">
        <v>39</v>
      </c>
      <c r="L225" s="30" t="s">
        <v>27</v>
      </c>
      <c r="M225" s="39">
        <v>966</v>
      </c>
      <c r="N225" s="40">
        <v>198</v>
      </c>
    </row>
    <row r="226" spans="3:14" x14ac:dyDescent="0.3">
      <c r="C226" s="30" t="s">
        <v>5</v>
      </c>
      <c r="D226" s="30" t="s">
        <v>39</v>
      </c>
      <c r="E226" s="30" t="s">
        <v>18</v>
      </c>
      <c r="F226" s="39">
        <v>385</v>
      </c>
      <c r="G226" s="40">
        <v>249</v>
      </c>
      <c r="J226" s="30" t="s">
        <v>5</v>
      </c>
      <c r="K226" s="30" t="s">
        <v>39</v>
      </c>
      <c r="L226" s="30" t="s">
        <v>18</v>
      </c>
      <c r="M226" s="39">
        <v>385</v>
      </c>
      <c r="N226" s="40">
        <v>249</v>
      </c>
    </row>
    <row r="227" spans="3:14" x14ac:dyDescent="0.3">
      <c r="C227" s="30" t="s">
        <v>6</v>
      </c>
      <c r="D227" s="30" t="s">
        <v>34</v>
      </c>
      <c r="E227" s="30" t="s">
        <v>16</v>
      </c>
      <c r="F227" s="39">
        <v>2219</v>
      </c>
      <c r="G227" s="40">
        <v>75</v>
      </c>
      <c r="J227" s="30" t="s">
        <v>6</v>
      </c>
      <c r="K227" s="30" t="s">
        <v>34</v>
      </c>
      <c r="L227" s="30" t="s">
        <v>16</v>
      </c>
      <c r="M227" s="39">
        <v>2219</v>
      </c>
      <c r="N227" s="40">
        <v>75</v>
      </c>
    </row>
    <row r="228" spans="3:14" x14ac:dyDescent="0.3">
      <c r="C228" s="30" t="s">
        <v>9</v>
      </c>
      <c r="D228" s="30" t="s">
        <v>36</v>
      </c>
      <c r="E228" s="30" t="s">
        <v>32</v>
      </c>
      <c r="F228" s="39">
        <v>2954</v>
      </c>
      <c r="G228" s="40">
        <v>189</v>
      </c>
      <c r="J228" s="30" t="s">
        <v>9</v>
      </c>
      <c r="K228" s="30" t="s">
        <v>36</v>
      </c>
      <c r="L228" s="30" t="s">
        <v>32</v>
      </c>
      <c r="M228" s="39">
        <v>2954</v>
      </c>
      <c r="N228" s="40">
        <v>189</v>
      </c>
    </row>
    <row r="229" spans="3:14" x14ac:dyDescent="0.3">
      <c r="C229" s="30" t="s">
        <v>7</v>
      </c>
      <c r="D229" s="30" t="s">
        <v>36</v>
      </c>
      <c r="E229" s="30" t="s">
        <v>32</v>
      </c>
      <c r="F229" s="39">
        <v>280</v>
      </c>
      <c r="G229" s="40">
        <v>87</v>
      </c>
      <c r="J229" s="30" t="s">
        <v>7</v>
      </c>
      <c r="K229" s="30" t="s">
        <v>36</v>
      </c>
      <c r="L229" s="30" t="s">
        <v>32</v>
      </c>
      <c r="M229" s="39">
        <v>280</v>
      </c>
      <c r="N229" s="40">
        <v>87</v>
      </c>
    </row>
    <row r="230" spans="3:14" x14ac:dyDescent="0.3">
      <c r="C230" s="30" t="s">
        <v>41</v>
      </c>
      <c r="D230" s="30" t="s">
        <v>36</v>
      </c>
      <c r="E230" s="30" t="s">
        <v>30</v>
      </c>
      <c r="F230" s="39">
        <v>6118</v>
      </c>
      <c r="G230" s="40">
        <v>174</v>
      </c>
      <c r="J230" s="30" t="s">
        <v>41</v>
      </c>
      <c r="K230" s="30" t="s">
        <v>36</v>
      </c>
      <c r="L230" s="30" t="s">
        <v>30</v>
      </c>
      <c r="M230" s="39">
        <v>6118</v>
      </c>
      <c r="N230" s="40">
        <v>174</v>
      </c>
    </row>
    <row r="231" spans="3:14" x14ac:dyDescent="0.3">
      <c r="C231" s="30" t="s">
        <v>2</v>
      </c>
      <c r="D231" s="30" t="s">
        <v>39</v>
      </c>
      <c r="E231" s="30" t="s">
        <v>15</v>
      </c>
      <c r="F231" s="39">
        <v>4802</v>
      </c>
      <c r="G231" s="40">
        <v>36</v>
      </c>
      <c r="J231" s="30" t="s">
        <v>2</v>
      </c>
      <c r="K231" s="30" t="s">
        <v>39</v>
      </c>
      <c r="L231" s="30" t="s">
        <v>15</v>
      </c>
      <c r="M231" s="39">
        <v>4802</v>
      </c>
      <c r="N231" s="40">
        <v>36</v>
      </c>
    </row>
    <row r="232" spans="3:14" x14ac:dyDescent="0.3">
      <c r="C232" s="30" t="s">
        <v>9</v>
      </c>
      <c r="D232" s="30" t="s">
        <v>38</v>
      </c>
      <c r="E232" s="30" t="s">
        <v>24</v>
      </c>
      <c r="F232" s="39">
        <v>4137</v>
      </c>
      <c r="G232" s="40">
        <v>60</v>
      </c>
      <c r="J232" s="30" t="s">
        <v>9</v>
      </c>
      <c r="K232" s="30" t="s">
        <v>38</v>
      </c>
      <c r="L232" s="30" t="s">
        <v>24</v>
      </c>
      <c r="M232" s="39">
        <v>4137</v>
      </c>
      <c r="N232" s="40">
        <v>60</v>
      </c>
    </row>
    <row r="233" spans="3:14" x14ac:dyDescent="0.3">
      <c r="C233" s="30" t="s">
        <v>3</v>
      </c>
      <c r="D233" s="30" t="s">
        <v>35</v>
      </c>
      <c r="E233" s="30" t="s">
        <v>23</v>
      </c>
      <c r="F233" s="39">
        <v>2023</v>
      </c>
      <c r="G233" s="40">
        <v>78</v>
      </c>
      <c r="J233" s="30" t="s">
        <v>3</v>
      </c>
      <c r="K233" s="30" t="s">
        <v>35</v>
      </c>
      <c r="L233" s="30" t="s">
        <v>23</v>
      </c>
      <c r="M233" s="39">
        <v>2023</v>
      </c>
      <c r="N233" s="40">
        <v>78</v>
      </c>
    </row>
    <row r="234" spans="3:14" x14ac:dyDescent="0.3">
      <c r="C234" s="30" t="s">
        <v>9</v>
      </c>
      <c r="D234" s="30" t="s">
        <v>36</v>
      </c>
      <c r="E234" s="30" t="s">
        <v>30</v>
      </c>
      <c r="F234" s="39">
        <v>9051</v>
      </c>
      <c r="G234" s="40">
        <v>57</v>
      </c>
      <c r="J234" s="30" t="s">
        <v>9</v>
      </c>
      <c r="K234" s="30" t="s">
        <v>36</v>
      </c>
      <c r="L234" s="30" t="s">
        <v>30</v>
      </c>
      <c r="M234" s="39">
        <v>9051</v>
      </c>
      <c r="N234" s="40">
        <v>57</v>
      </c>
    </row>
    <row r="235" spans="3:14" x14ac:dyDescent="0.3">
      <c r="C235" s="30" t="s">
        <v>9</v>
      </c>
      <c r="D235" s="30" t="s">
        <v>37</v>
      </c>
      <c r="E235" s="30" t="s">
        <v>28</v>
      </c>
      <c r="F235" s="39">
        <v>2919</v>
      </c>
      <c r="G235" s="40">
        <v>45</v>
      </c>
      <c r="J235" s="30" t="s">
        <v>9</v>
      </c>
      <c r="K235" s="30" t="s">
        <v>37</v>
      </c>
      <c r="L235" s="30" t="s">
        <v>28</v>
      </c>
      <c r="M235" s="39">
        <v>2919</v>
      </c>
      <c r="N235" s="40">
        <v>45</v>
      </c>
    </row>
    <row r="236" spans="3:14" x14ac:dyDescent="0.3">
      <c r="C236" s="30" t="s">
        <v>41</v>
      </c>
      <c r="D236" s="30" t="s">
        <v>38</v>
      </c>
      <c r="E236" s="30" t="s">
        <v>22</v>
      </c>
      <c r="F236" s="39">
        <v>5915</v>
      </c>
      <c r="G236" s="40">
        <v>3</v>
      </c>
      <c r="J236" s="30" t="s">
        <v>41</v>
      </c>
      <c r="K236" s="30" t="s">
        <v>38</v>
      </c>
      <c r="L236" s="30" t="s">
        <v>22</v>
      </c>
      <c r="M236" s="39">
        <v>5915</v>
      </c>
      <c r="N236" s="40">
        <v>3</v>
      </c>
    </row>
    <row r="237" spans="3:14" x14ac:dyDescent="0.3">
      <c r="C237" s="30" t="s">
        <v>10</v>
      </c>
      <c r="D237" s="30" t="s">
        <v>35</v>
      </c>
      <c r="E237" s="30" t="s">
        <v>15</v>
      </c>
      <c r="F237" s="39">
        <v>2562</v>
      </c>
      <c r="G237" s="40">
        <v>6</v>
      </c>
      <c r="J237" s="30" t="s">
        <v>10</v>
      </c>
      <c r="K237" s="30" t="s">
        <v>35</v>
      </c>
      <c r="L237" s="30" t="s">
        <v>15</v>
      </c>
      <c r="M237" s="39">
        <v>2562</v>
      </c>
      <c r="N237" s="40">
        <v>6</v>
      </c>
    </row>
    <row r="238" spans="3:14" x14ac:dyDescent="0.3">
      <c r="C238" s="30" t="s">
        <v>5</v>
      </c>
      <c r="D238" s="30" t="s">
        <v>37</v>
      </c>
      <c r="E238" s="30" t="s">
        <v>25</v>
      </c>
      <c r="F238" s="39">
        <v>8813</v>
      </c>
      <c r="G238" s="40">
        <v>21</v>
      </c>
      <c r="J238" s="30" t="s">
        <v>5</v>
      </c>
      <c r="K238" s="30" t="s">
        <v>37</v>
      </c>
      <c r="L238" s="30" t="s">
        <v>25</v>
      </c>
      <c r="M238" s="39">
        <v>8813</v>
      </c>
      <c r="N238" s="40">
        <v>21</v>
      </c>
    </row>
    <row r="239" spans="3:14" x14ac:dyDescent="0.3">
      <c r="C239" s="30" t="s">
        <v>5</v>
      </c>
      <c r="D239" s="30" t="s">
        <v>36</v>
      </c>
      <c r="E239" s="30" t="s">
        <v>18</v>
      </c>
      <c r="F239" s="39">
        <v>6111</v>
      </c>
      <c r="G239" s="40">
        <v>3</v>
      </c>
      <c r="J239" s="30" t="s">
        <v>5</v>
      </c>
      <c r="K239" s="30" t="s">
        <v>36</v>
      </c>
      <c r="L239" s="30" t="s">
        <v>18</v>
      </c>
      <c r="M239" s="39">
        <v>6111</v>
      </c>
      <c r="N239" s="40">
        <v>3</v>
      </c>
    </row>
    <row r="240" spans="3:14" x14ac:dyDescent="0.3">
      <c r="C240" s="30" t="s">
        <v>8</v>
      </c>
      <c r="D240" s="30" t="s">
        <v>34</v>
      </c>
      <c r="E240" s="30" t="s">
        <v>31</v>
      </c>
      <c r="F240" s="39">
        <v>3507</v>
      </c>
      <c r="G240" s="40">
        <v>288</v>
      </c>
      <c r="J240" s="30" t="s">
        <v>8</v>
      </c>
      <c r="K240" s="30" t="s">
        <v>34</v>
      </c>
      <c r="L240" s="30" t="s">
        <v>31</v>
      </c>
      <c r="M240" s="39">
        <v>3507</v>
      </c>
      <c r="N240" s="40">
        <v>288</v>
      </c>
    </row>
    <row r="241" spans="3:14" x14ac:dyDescent="0.3">
      <c r="C241" s="30" t="s">
        <v>6</v>
      </c>
      <c r="D241" s="30" t="s">
        <v>36</v>
      </c>
      <c r="E241" s="30" t="s">
        <v>13</v>
      </c>
      <c r="F241" s="39">
        <v>4319</v>
      </c>
      <c r="G241" s="40">
        <v>30</v>
      </c>
      <c r="J241" s="30" t="s">
        <v>6</v>
      </c>
      <c r="K241" s="30" t="s">
        <v>36</v>
      </c>
      <c r="L241" s="30" t="s">
        <v>13</v>
      </c>
      <c r="M241" s="39">
        <v>4319</v>
      </c>
      <c r="N241" s="40">
        <v>30</v>
      </c>
    </row>
    <row r="242" spans="3:14" x14ac:dyDescent="0.3">
      <c r="C242" s="30" t="s">
        <v>40</v>
      </c>
      <c r="D242" s="30" t="s">
        <v>38</v>
      </c>
      <c r="E242" s="30" t="s">
        <v>26</v>
      </c>
      <c r="F242" s="39">
        <v>609</v>
      </c>
      <c r="G242" s="40">
        <v>87</v>
      </c>
      <c r="J242" s="30" t="s">
        <v>40</v>
      </c>
      <c r="K242" s="30" t="s">
        <v>38</v>
      </c>
      <c r="L242" s="30" t="s">
        <v>26</v>
      </c>
      <c r="M242" s="39">
        <v>609</v>
      </c>
      <c r="N242" s="40">
        <v>87</v>
      </c>
    </row>
    <row r="243" spans="3:14" x14ac:dyDescent="0.3">
      <c r="C243" s="30" t="s">
        <v>40</v>
      </c>
      <c r="D243" s="30" t="s">
        <v>39</v>
      </c>
      <c r="E243" s="30" t="s">
        <v>27</v>
      </c>
      <c r="F243" s="39">
        <v>6370</v>
      </c>
      <c r="G243" s="40">
        <v>30</v>
      </c>
      <c r="J243" s="30" t="s">
        <v>40</v>
      </c>
      <c r="K243" s="30" t="s">
        <v>39</v>
      </c>
      <c r="L243" s="30" t="s">
        <v>27</v>
      </c>
      <c r="M243" s="39">
        <v>6370</v>
      </c>
      <c r="N243" s="40">
        <v>30</v>
      </c>
    </row>
    <row r="244" spans="3:14" x14ac:dyDescent="0.3">
      <c r="C244" s="30" t="s">
        <v>5</v>
      </c>
      <c r="D244" s="30" t="s">
        <v>38</v>
      </c>
      <c r="E244" s="30" t="s">
        <v>19</v>
      </c>
      <c r="F244" s="39">
        <v>5474</v>
      </c>
      <c r="G244" s="40">
        <v>168</v>
      </c>
      <c r="J244" s="30" t="s">
        <v>5</v>
      </c>
      <c r="K244" s="30" t="s">
        <v>38</v>
      </c>
      <c r="L244" s="30" t="s">
        <v>19</v>
      </c>
      <c r="M244" s="39">
        <v>5474</v>
      </c>
      <c r="N244" s="40">
        <v>168</v>
      </c>
    </row>
    <row r="245" spans="3:14" x14ac:dyDescent="0.3">
      <c r="C245" s="30" t="s">
        <v>40</v>
      </c>
      <c r="D245" s="30" t="s">
        <v>36</v>
      </c>
      <c r="E245" s="30" t="s">
        <v>27</v>
      </c>
      <c r="F245" s="39">
        <v>3164</v>
      </c>
      <c r="G245" s="40">
        <v>306</v>
      </c>
      <c r="J245" s="30" t="s">
        <v>40</v>
      </c>
      <c r="K245" s="30" t="s">
        <v>36</v>
      </c>
      <c r="L245" s="30" t="s">
        <v>27</v>
      </c>
      <c r="M245" s="39">
        <v>3164</v>
      </c>
      <c r="N245" s="40">
        <v>306</v>
      </c>
    </row>
    <row r="246" spans="3:14" x14ac:dyDescent="0.3">
      <c r="C246" s="30" t="s">
        <v>6</v>
      </c>
      <c r="D246" s="30" t="s">
        <v>35</v>
      </c>
      <c r="E246" s="30" t="s">
        <v>4</v>
      </c>
      <c r="F246" s="39">
        <v>1302</v>
      </c>
      <c r="G246" s="40">
        <v>402</v>
      </c>
      <c r="J246" s="30" t="s">
        <v>6</v>
      </c>
      <c r="K246" s="30" t="s">
        <v>35</v>
      </c>
      <c r="L246" s="30" t="s">
        <v>4</v>
      </c>
      <c r="M246" s="39">
        <v>1302</v>
      </c>
      <c r="N246" s="40">
        <v>402</v>
      </c>
    </row>
    <row r="247" spans="3:14" x14ac:dyDescent="0.3">
      <c r="C247" s="30" t="s">
        <v>3</v>
      </c>
      <c r="D247" s="30" t="s">
        <v>37</v>
      </c>
      <c r="E247" s="30" t="s">
        <v>28</v>
      </c>
      <c r="F247" s="39">
        <v>7308</v>
      </c>
      <c r="G247" s="40">
        <v>327</v>
      </c>
      <c r="J247" s="30" t="s">
        <v>3</v>
      </c>
      <c r="K247" s="30" t="s">
        <v>37</v>
      </c>
      <c r="L247" s="30" t="s">
        <v>28</v>
      </c>
      <c r="M247" s="39">
        <v>7308</v>
      </c>
      <c r="N247" s="40">
        <v>327</v>
      </c>
    </row>
    <row r="248" spans="3:14" x14ac:dyDescent="0.3">
      <c r="C248" s="30" t="s">
        <v>40</v>
      </c>
      <c r="D248" s="30" t="s">
        <v>37</v>
      </c>
      <c r="E248" s="30" t="s">
        <v>27</v>
      </c>
      <c r="F248" s="39">
        <v>6132</v>
      </c>
      <c r="G248" s="40">
        <v>93</v>
      </c>
      <c r="J248" s="30" t="s">
        <v>40</v>
      </c>
      <c r="K248" s="30" t="s">
        <v>37</v>
      </c>
      <c r="L248" s="30" t="s">
        <v>27</v>
      </c>
      <c r="M248" s="39">
        <v>6132</v>
      </c>
      <c r="N248" s="40">
        <v>93</v>
      </c>
    </row>
    <row r="249" spans="3:14" x14ac:dyDescent="0.3">
      <c r="C249" s="30" t="s">
        <v>10</v>
      </c>
      <c r="D249" s="30" t="s">
        <v>35</v>
      </c>
      <c r="E249" s="30" t="s">
        <v>14</v>
      </c>
      <c r="F249" s="39">
        <v>3472</v>
      </c>
      <c r="G249" s="40">
        <v>96</v>
      </c>
      <c r="J249" s="30" t="s">
        <v>10</v>
      </c>
      <c r="K249" s="30" t="s">
        <v>35</v>
      </c>
      <c r="L249" s="30" t="s">
        <v>14</v>
      </c>
      <c r="M249" s="39">
        <v>3472</v>
      </c>
      <c r="N249" s="40">
        <v>96</v>
      </c>
    </row>
    <row r="250" spans="3:14" x14ac:dyDescent="0.3">
      <c r="C250" s="30" t="s">
        <v>8</v>
      </c>
      <c r="D250" s="30" t="s">
        <v>39</v>
      </c>
      <c r="E250" s="30" t="s">
        <v>18</v>
      </c>
      <c r="F250" s="39">
        <v>9660</v>
      </c>
      <c r="G250" s="40">
        <v>27</v>
      </c>
      <c r="J250" s="30" t="s">
        <v>8</v>
      </c>
      <c r="K250" s="30" t="s">
        <v>39</v>
      </c>
      <c r="L250" s="30" t="s">
        <v>18</v>
      </c>
      <c r="M250" s="39">
        <v>9660</v>
      </c>
      <c r="N250" s="40">
        <v>27</v>
      </c>
    </row>
    <row r="251" spans="3:14" x14ac:dyDescent="0.3">
      <c r="C251" s="30" t="s">
        <v>9</v>
      </c>
      <c r="D251" s="30" t="s">
        <v>38</v>
      </c>
      <c r="E251" s="30" t="s">
        <v>26</v>
      </c>
      <c r="F251" s="39">
        <v>2436</v>
      </c>
      <c r="G251" s="40">
        <v>99</v>
      </c>
      <c r="J251" s="30" t="s">
        <v>9</v>
      </c>
      <c r="K251" s="30" t="s">
        <v>38</v>
      </c>
      <c r="L251" s="30" t="s">
        <v>26</v>
      </c>
      <c r="M251" s="39">
        <v>2436</v>
      </c>
      <c r="N251" s="40">
        <v>99</v>
      </c>
    </row>
    <row r="252" spans="3:14" x14ac:dyDescent="0.3">
      <c r="C252" s="30" t="s">
        <v>9</v>
      </c>
      <c r="D252" s="30" t="s">
        <v>38</v>
      </c>
      <c r="E252" s="30" t="s">
        <v>33</v>
      </c>
      <c r="F252" s="39">
        <v>9506</v>
      </c>
      <c r="G252" s="40">
        <v>87</v>
      </c>
      <c r="J252" s="30" t="s">
        <v>9</v>
      </c>
      <c r="K252" s="30" t="s">
        <v>38</v>
      </c>
      <c r="L252" s="30" t="s">
        <v>33</v>
      </c>
      <c r="M252" s="39">
        <v>9506</v>
      </c>
      <c r="N252" s="40">
        <v>87</v>
      </c>
    </row>
    <row r="253" spans="3:14" x14ac:dyDescent="0.3">
      <c r="C253" s="30" t="s">
        <v>10</v>
      </c>
      <c r="D253" s="30" t="s">
        <v>37</v>
      </c>
      <c r="E253" s="30" t="s">
        <v>21</v>
      </c>
      <c r="F253" s="39">
        <v>245</v>
      </c>
      <c r="G253" s="40">
        <v>288</v>
      </c>
      <c r="J253" s="30" t="s">
        <v>10</v>
      </c>
      <c r="K253" s="30" t="s">
        <v>37</v>
      </c>
      <c r="L253" s="30" t="s">
        <v>21</v>
      </c>
      <c r="M253" s="39">
        <v>245</v>
      </c>
      <c r="N253" s="40">
        <v>288</v>
      </c>
    </row>
    <row r="254" spans="3:14" x14ac:dyDescent="0.3">
      <c r="C254" s="30" t="s">
        <v>8</v>
      </c>
      <c r="D254" s="30" t="s">
        <v>35</v>
      </c>
      <c r="E254" s="30" t="s">
        <v>20</v>
      </c>
      <c r="F254" s="39">
        <v>2702</v>
      </c>
      <c r="G254" s="40">
        <v>363</v>
      </c>
      <c r="J254" s="30" t="s">
        <v>8</v>
      </c>
      <c r="K254" s="30" t="s">
        <v>35</v>
      </c>
      <c r="L254" s="30" t="s">
        <v>20</v>
      </c>
      <c r="M254" s="39">
        <v>2702</v>
      </c>
      <c r="N254" s="40">
        <v>363</v>
      </c>
    </row>
    <row r="255" spans="3:14" x14ac:dyDescent="0.3">
      <c r="C255" s="30" t="s">
        <v>10</v>
      </c>
      <c r="D255" s="30" t="s">
        <v>34</v>
      </c>
      <c r="E255" s="30" t="s">
        <v>17</v>
      </c>
      <c r="F255" s="39">
        <v>700</v>
      </c>
      <c r="G255" s="40">
        <v>87</v>
      </c>
      <c r="J255" s="30" t="s">
        <v>10</v>
      </c>
      <c r="K255" s="30" t="s">
        <v>34</v>
      </c>
      <c r="L255" s="30" t="s">
        <v>17</v>
      </c>
      <c r="M255" s="39">
        <v>700</v>
      </c>
      <c r="N255" s="40">
        <v>87</v>
      </c>
    </row>
    <row r="256" spans="3:14" x14ac:dyDescent="0.3">
      <c r="C256" s="30" t="s">
        <v>6</v>
      </c>
      <c r="D256" s="30" t="s">
        <v>34</v>
      </c>
      <c r="E256" s="30" t="s">
        <v>17</v>
      </c>
      <c r="F256" s="39">
        <v>3759</v>
      </c>
      <c r="G256" s="40">
        <v>150</v>
      </c>
      <c r="J256" s="30" t="s">
        <v>6</v>
      </c>
      <c r="K256" s="30" t="s">
        <v>34</v>
      </c>
      <c r="L256" s="30" t="s">
        <v>17</v>
      </c>
      <c r="M256" s="39">
        <v>3759</v>
      </c>
      <c r="N256" s="40">
        <v>150</v>
      </c>
    </row>
    <row r="257" spans="3:14" x14ac:dyDescent="0.3">
      <c r="C257" s="30" t="s">
        <v>2</v>
      </c>
      <c r="D257" s="30" t="s">
        <v>35</v>
      </c>
      <c r="E257" s="30" t="s">
        <v>17</v>
      </c>
      <c r="F257" s="39">
        <v>1589</v>
      </c>
      <c r="G257" s="40">
        <v>303</v>
      </c>
      <c r="J257" s="30" t="s">
        <v>2</v>
      </c>
      <c r="K257" s="30" t="s">
        <v>35</v>
      </c>
      <c r="L257" s="30" t="s">
        <v>17</v>
      </c>
      <c r="M257" s="39">
        <v>1589</v>
      </c>
      <c r="N257" s="40">
        <v>303</v>
      </c>
    </row>
    <row r="258" spans="3:14" x14ac:dyDescent="0.3">
      <c r="C258" s="30" t="s">
        <v>7</v>
      </c>
      <c r="D258" s="30" t="s">
        <v>35</v>
      </c>
      <c r="E258" s="30" t="s">
        <v>28</v>
      </c>
      <c r="F258" s="39">
        <v>5194</v>
      </c>
      <c r="G258" s="40">
        <v>288</v>
      </c>
      <c r="J258" s="30" t="s">
        <v>7</v>
      </c>
      <c r="K258" s="30" t="s">
        <v>35</v>
      </c>
      <c r="L258" s="30" t="s">
        <v>28</v>
      </c>
      <c r="M258" s="39">
        <v>5194</v>
      </c>
      <c r="N258" s="40">
        <v>288</v>
      </c>
    </row>
    <row r="259" spans="3:14" x14ac:dyDescent="0.3">
      <c r="C259" s="30" t="s">
        <v>10</v>
      </c>
      <c r="D259" s="30" t="s">
        <v>36</v>
      </c>
      <c r="E259" s="30" t="s">
        <v>13</v>
      </c>
      <c r="F259" s="39">
        <v>945</v>
      </c>
      <c r="G259" s="40">
        <v>75</v>
      </c>
      <c r="J259" s="30" t="s">
        <v>10</v>
      </c>
      <c r="K259" s="30" t="s">
        <v>36</v>
      </c>
      <c r="L259" s="30" t="s">
        <v>13</v>
      </c>
      <c r="M259" s="39">
        <v>945</v>
      </c>
      <c r="N259" s="40">
        <v>75</v>
      </c>
    </row>
    <row r="260" spans="3:14" x14ac:dyDescent="0.3">
      <c r="C260" s="30" t="s">
        <v>40</v>
      </c>
      <c r="D260" s="30" t="s">
        <v>38</v>
      </c>
      <c r="E260" s="30" t="s">
        <v>31</v>
      </c>
      <c r="F260" s="39">
        <v>1988</v>
      </c>
      <c r="G260" s="40">
        <v>39</v>
      </c>
      <c r="J260" s="30" t="s">
        <v>40</v>
      </c>
      <c r="K260" s="30" t="s">
        <v>38</v>
      </c>
      <c r="L260" s="30" t="s">
        <v>31</v>
      </c>
      <c r="M260" s="39">
        <v>1988</v>
      </c>
      <c r="N260" s="40">
        <v>39</v>
      </c>
    </row>
    <row r="261" spans="3:14" x14ac:dyDescent="0.3">
      <c r="C261" s="30" t="s">
        <v>6</v>
      </c>
      <c r="D261" s="30" t="s">
        <v>34</v>
      </c>
      <c r="E261" s="30" t="s">
        <v>32</v>
      </c>
      <c r="F261" s="39">
        <v>6734</v>
      </c>
      <c r="G261" s="40">
        <v>123</v>
      </c>
      <c r="J261" s="30" t="s">
        <v>6</v>
      </c>
      <c r="K261" s="30" t="s">
        <v>34</v>
      </c>
      <c r="L261" s="30" t="s">
        <v>32</v>
      </c>
      <c r="M261" s="39">
        <v>6734</v>
      </c>
      <c r="N261" s="40">
        <v>123</v>
      </c>
    </row>
    <row r="262" spans="3:14" x14ac:dyDescent="0.3">
      <c r="C262" s="30" t="s">
        <v>40</v>
      </c>
      <c r="D262" s="30" t="s">
        <v>36</v>
      </c>
      <c r="E262" s="30" t="s">
        <v>4</v>
      </c>
      <c r="F262" s="39">
        <v>217</v>
      </c>
      <c r="G262" s="40">
        <v>36</v>
      </c>
      <c r="J262" s="30" t="s">
        <v>40</v>
      </c>
      <c r="K262" s="30" t="s">
        <v>36</v>
      </c>
      <c r="L262" s="30" t="s">
        <v>4</v>
      </c>
      <c r="M262" s="39">
        <v>217</v>
      </c>
      <c r="N262" s="40">
        <v>36</v>
      </c>
    </row>
    <row r="263" spans="3:14" x14ac:dyDescent="0.3">
      <c r="C263" s="30" t="s">
        <v>5</v>
      </c>
      <c r="D263" s="30" t="s">
        <v>34</v>
      </c>
      <c r="E263" s="30" t="s">
        <v>22</v>
      </c>
      <c r="F263" s="39">
        <v>6279</v>
      </c>
      <c r="G263" s="40">
        <v>237</v>
      </c>
      <c r="J263" s="30" t="s">
        <v>5</v>
      </c>
      <c r="K263" s="30" t="s">
        <v>34</v>
      </c>
      <c r="L263" s="30" t="s">
        <v>22</v>
      </c>
      <c r="M263" s="39">
        <v>6279</v>
      </c>
      <c r="N263" s="40">
        <v>237</v>
      </c>
    </row>
    <row r="264" spans="3:14" x14ac:dyDescent="0.3">
      <c r="C264" s="30" t="s">
        <v>40</v>
      </c>
      <c r="D264" s="30" t="s">
        <v>36</v>
      </c>
      <c r="E264" s="30" t="s">
        <v>13</v>
      </c>
      <c r="F264" s="39">
        <v>4424</v>
      </c>
      <c r="G264" s="40">
        <v>201</v>
      </c>
      <c r="J264" s="30" t="s">
        <v>40</v>
      </c>
      <c r="K264" s="30" t="s">
        <v>36</v>
      </c>
      <c r="L264" s="30" t="s">
        <v>13</v>
      </c>
      <c r="M264" s="39">
        <v>4424</v>
      </c>
      <c r="N264" s="40">
        <v>201</v>
      </c>
    </row>
    <row r="265" spans="3:14" x14ac:dyDescent="0.3">
      <c r="C265" s="30" t="s">
        <v>2</v>
      </c>
      <c r="D265" s="30" t="s">
        <v>36</v>
      </c>
      <c r="E265" s="30" t="s">
        <v>17</v>
      </c>
      <c r="F265" s="39">
        <v>189</v>
      </c>
      <c r="G265" s="40">
        <v>48</v>
      </c>
      <c r="J265" s="30" t="s">
        <v>2</v>
      </c>
      <c r="K265" s="30" t="s">
        <v>36</v>
      </c>
      <c r="L265" s="30" t="s">
        <v>17</v>
      </c>
      <c r="M265" s="39">
        <v>189</v>
      </c>
      <c r="N265" s="40">
        <v>48</v>
      </c>
    </row>
    <row r="266" spans="3:14" x14ac:dyDescent="0.3">
      <c r="C266" s="30" t="s">
        <v>5</v>
      </c>
      <c r="D266" s="30" t="s">
        <v>35</v>
      </c>
      <c r="E266" s="30" t="s">
        <v>22</v>
      </c>
      <c r="F266" s="39">
        <v>490</v>
      </c>
      <c r="G266" s="40">
        <v>84</v>
      </c>
      <c r="J266" s="30" t="s">
        <v>5</v>
      </c>
      <c r="K266" s="30" t="s">
        <v>35</v>
      </c>
      <c r="L266" s="30" t="s">
        <v>22</v>
      </c>
      <c r="M266" s="39">
        <v>490</v>
      </c>
      <c r="N266" s="40">
        <v>84</v>
      </c>
    </row>
    <row r="267" spans="3:14" x14ac:dyDescent="0.3">
      <c r="C267" s="30" t="s">
        <v>8</v>
      </c>
      <c r="D267" s="30" t="s">
        <v>37</v>
      </c>
      <c r="E267" s="30" t="s">
        <v>21</v>
      </c>
      <c r="F267" s="39">
        <v>434</v>
      </c>
      <c r="G267" s="40">
        <v>87</v>
      </c>
      <c r="J267" s="30" t="s">
        <v>8</v>
      </c>
      <c r="K267" s="30" t="s">
        <v>37</v>
      </c>
      <c r="L267" s="30" t="s">
        <v>21</v>
      </c>
      <c r="M267" s="39">
        <v>434</v>
      </c>
      <c r="N267" s="40">
        <v>87</v>
      </c>
    </row>
    <row r="268" spans="3:14" x14ac:dyDescent="0.3">
      <c r="C268" s="30" t="s">
        <v>7</v>
      </c>
      <c r="D268" s="30" t="s">
        <v>38</v>
      </c>
      <c r="E268" s="30" t="s">
        <v>30</v>
      </c>
      <c r="F268" s="39">
        <v>10129</v>
      </c>
      <c r="G268" s="40">
        <v>312</v>
      </c>
      <c r="J268" s="30" t="s">
        <v>7</v>
      </c>
      <c r="K268" s="30" t="s">
        <v>38</v>
      </c>
      <c r="L268" s="30" t="s">
        <v>30</v>
      </c>
      <c r="M268" s="39">
        <v>10129</v>
      </c>
      <c r="N268" s="40">
        <v>312</v>
      </c>
    </row>
    <row r="269" spans="3:14" x14ac:dyDescent="0.3">
      <c r="C269" s="30" t="s">
        <v>3</v>
      </c>
      <c r="D269" s="30" t="s">
        <v>39</v>
      </c>
      <c r="E269" s="30" t="s">
        <v>28</v>
      </c>
      <c r="F269" s="39">
        <v>1652</v>
      </c>
      <c r="G269" s="40">
        <v>102</v>
      </c>
      <c r="J269" s="30" t="s">
        <v>3</v>
      </c>
      <c r="K269" s="30" t="s">
        <v>39</v>
      </c>
      <c r="L269" s="30" t="s">
        <v>28</v>
      </c>
      <c r="M269" s="39">
        <v>1652</v>
      </c>
      <c r="N269" s="40">
        <v>102</v>
      </c>
    </row>
    <row r="270" spans="3:14" x14ac:dyDescent="0.3">
      <c r="C270" s="30" t="s">
        <v>8</v>
      </c>
      <c r="D270" s="30" t="s">
        <v>38</v>
      </c>
      <c r="E270" s="30" t="s">
        <v>21</v>
      </c>
      <c r="F270" s="39">
        <v>6433</v>
      </c>
      <c r="G270" s="40">
        <v>78</v>
      </c>
      <c r="J270" s="30" t="s">
        <v>8</v>
      </c>
      <c r="K270" s="30" t="s">
        <v>38</v>
      </c>
      <c r="L270" s="30" t="s">
        <v>21</v>
      </c>
      <c r="M270" s="39">
        <v>6433</v>
      </c>
      <c r="N270" s="40">
        <v>78</v>
      </c>
    </row>
    <row r="271" spans="3:14" x14ac:dyDescent="0.3">
      <c r="C271" s="30" t="s">
        <v>3</v>
      </c>
      <c r="D271" s="30" t="s">
        <v>34</v>
      </c>
      <c r="E271" s="30" t="s">
        <v>23</v>
      </c>
      <c r="F271" s="39">
        <v>2212</v>
      </c>
      <c r="G271" s="40">
        <v>117</v>
      </c>
      <c r="J271" s="30" t="s">
        <v>3</v>
      </c>
      <c r="K271" s="30" t="s">
        <v>34</v>
      </c>
      <c r="L271" s="30" t="s">
        <v>23</v>
      </c>
      <c r="M271" s="39">
        <v>2212</v>
      </c>
      <c r="N271" s="40">
        <v>117</v>
      </c>
    </row>
    <row r="272" spans="3:14" x14ac:dyDescent="0.3">
      <c r="C272" s="30" t="s">
        <v>41</v>
      </c>
      <c r="D272" s="30" t="s">
        <v>35</v>
      </c>
      <c r="E272" s="30" t="s">
        <v>19</v>
      </c>
      <c r="F272" s="39">
        <v>609</v>
      </c>
      <c r="G272" s="40">
        <v>99</v>
      </c>
      <c r="J272" s="30" t="s">
        <v>41</v>
      </c>
      <c r="K272" s="30" t="s">
        <v>35</v>
      </c>
      <c r="L272" s="30" t="s">
        <v>19</v>
      </c>
      <c r="M272" s="39">
        <v>609</v>
      </c>
      <c r="N272" s="40">
        <v>99</v>
      </c>
    </row>
    <row r="273" spans="3:14" x14ac:dyDescent="0.3">
      <c r="C273" s="30" t="s">
        <v>40</v>
      </c>
      <c r="D273" s="30" t="s">
        <v>35</v>
      </c>
      <c r="E273" s="30" t="s">
        <v>24</v>
      </c>
      <c r="F273" s="39">
        <v>1638</v>
      </c>
      <c r="G273" s="40">
        <v>48</v>
      </c>
      <c r="J273" s="30" t="s">
        <v>40</v>
      </c>
      <c r="K273" s="30" t="s">
        <v>35</v>
      </c>
      <c r="L273" s="30" t="s">
        <v>24</v>
      </c>
      <c r="M273" s="39">
        <v>1638</v>
      </c>
      <c r="N273" s="40">
        <v>48</v>
      </c>
    </row>
    <row r="274" spans="3:14" x14ac:dyDescent="0.3">
      <c r="C274" s="30" t="s">
        <v>7</v>
      </c>
      <c r="D274" s="30" t="s">
        <v>34</v>
      </c>
      <c r="E274" s="30" t="s">
        <v>15</v>
      </c>
      <c r="F274" s="39">
        <v>3829</v>
      </c>
      <c r="G274" s="40">
        <v>24</v>
      </c>
      <c r="J274" s="30" t="s">
        <v>7</v>
      </c>
      <c r="K274" s="30" t="s">
        <v>34</v>
      </c>
      <c r="L274" s="30" t="s">
        <v>15</v>
      </c>
      <c r="M274" s="39">
        <v>3829</v>
      </c>
      <c r="N274" s="40">
        <v>24</v>
      </c>
    </row>
    <row r="275" spans="3:14" x14ac:dyDescent="0.3">
      <c r="C275" s="30" t="s">
        <v>40</v>
      </c>
      <c r="D275" s="30" t="s">
        <v>39</v>
      </c>
      <c r="E275" s="30" t="s">
        <v>15</v>
      </c>
      <c r="F275" s="39">
        <v>5775</v>
      </c>
      <c r="G275" s="40">
        <v>42</v>
      </c>
      <c r="J275" s="30" t="s">
        <v>40</v>
      </c>
      <c r="K275" s="30" t="s">
        <v>39</v>
      </c>
      <c r="L275" s="30" t="s">
        <v>15</v>
      </c>
      <c r="M275" s="39">
        <v>5775</v>
      </c>
      <c r="N275" s="40">
        <v>42</v>
      </c>
    </row>
    <row r="276" spans="3:14" x14ac:dyDescent="0.3">
      <c r="C276" s="30" t="s">
        <v>6</v>
      </c>
      <c r="D276" s="30" t="s">
        <v>35</v>
      </c>
      <c r="E276" s="30" t="s">
        <v>20</v>
      </c>
      <c r="F276" s="39">
        <v>1071</v>
      </c>
      <c r="G276" s="40">
        <v>270</v>
      </c>
      <c r="J276" s="30" t="s">
        <v>6</v>
      </c>
      <c r="K276" s="30" t="s">
        <v>35</v>
      </c>
      <c r="L276" s="30" t="s">
        <v>20</v>
      </c>
      <c r="M276" s="39">
        <v>1071</v>
      </c>
      <c r="N276" s="40">
        <v>270</v>
      </c>
    </row>
    <row r="277" spans="3:14" x14ac:dyDescent="0.3">
      <c r="C277" s="30" t="s">
        <v>8</v>
      </c>
      <c r="D277" s="30" t="s">
        <v>36</v>
      </c>
      <c r="E277" s="30" t="s">
        <v>23</v>
      </c>
      <c r="F277" s="39">
        <v>5019</v>
      </c>
      <c r="G277" s="40">
        <v>150</v>
      </c>
      <c r="J277" s="30" t="s">
        <v>8</v>
      </c>
      <c r="K277" s="30" t="s">
        <v>36</v>
      </c>
      <c r="L277" s="30" t="s">
        <v>23</v>
      </c>
      <c r="M277" s="39">
        <v>5019</v>
      </c>
      <c r="N277" s="40">
        <v>150</v>
      </c>
    </row>
    <row r="278" spans="3:14" x14ac:dyDescent="0.3">
      <c r="C278" s="30" t="s">
        <v>2</v>
      </c>
      <c r="D278" s="30" t="s">
        <v>37</v>
      </c>
      <c r="E278" s="30" t="s">
        <v>15</v>
      </c>
      <c r="F278" s="39">
        <v>2863</v>
      </c>
      <c r="G278" s="40">
        <v>42</v>
      </c>
      <c r="J278" s="30" t="s">
        <v>2</v>
      </c>
      <c r="K278" s="30" t="s">
        <v>37</v>
      </c>
      <c r="L278" s="30" t="s">
        <v>15</v>
      </c>
      <c r="M278" s="39">
        <v>2863</v>
      </c>
      <c r="N278" s="40">
        <v>42</v>
      </c>
    </row>
    <row r="279" spans="3:14" x14ac:dyDescent="0.3">
      <c r="C279" s="30" t="s">
        <v>40</v>
      </c>
      <c r="D279" s="30" t="s">
        <v>35</v>
      </c>
      <c r="E279" s="30" t="s">
        <v>29</v>
      </c>
      <c r="F279" s="39">
        <v>1617</v>
      </c>
      <c r="G279" s="40">
        <v>126</v>
      </c>
      <c r="J279" s="30" t="s">
        <v>40</v>
      </c>
      <c r="K279" s="30" t="s">
        <v>35</v>
      </c>
      <c r="L279" s="30" t="s">
        <v>29</v>
      </c>
      <c r="M279" s="39">
        <v>1617</v>
      </c>
      <c r="N279" s="40">
        <v>126</v>
      </c>
    </row>
    <row r="280" spans="3:14" x14ac:dyDescent="0.3">
      <c r="C280" s="30" t="s">
        <v>6</v>
      </c>
      <c r="D280" s="30" t="s">
        <v>37</v>
      </c>
      <c r="E280" s="30" t="s">
        <v>26</v>
      </c>
      <c r="F280" s="39">
        <v>6818</v>
      </c>
      <c r="G280" s="40">
        <v>6</v>
      </c>
      <c r="J280" s="30" t="s">
        <v>6</v>
      </c>
      <c r="K280" s="30" t="s">
        <v>37</v>
      </c>
      <c r="L280" s="30" t="s">
        <v>26</v>
      </c>
      <c r="M280" s="39">
        <v>6818</v>
      </c>
      <c r="N280" s="40">
        <v>6</v>
      </c>
    </row>
    <row r="281" spans="3:14" x14ac:dyDescent="0.3">
      <c r="C281" s="30" t="s">
        <v>3</v>
      </c>
      <c r="D281" s="30" t="s">
        <v>35</v>
      </c>
      <c r="E281" s="30" t="s">
        <v>15</v>
      </c>
      <c r="F281" s="39">
        <v>6657</v>
      </c>
      <c r="G281" s="40">
        <v>276</v>
      </c>
      <c r="J281" s="30" t="s">
        <v>3</v>
      </c>
      <c r="K281" s="30" t="s">
        <v>35</v>
      </c>
      <c r="L281" s="30" t="s">
        <v>15</v>
      </c>
      <c r="M281" s="39">
        <v>6657</v>
      </c>
      <c r="N281" s="40">
        <v>276</v>
      </c>
    </row>
    <row r="282" spans="3:14" x14ac:dyDescent="0.3">
      <c r="C282" s="30" t="s">
        <v>3</v>
      </c>
      <c r="D282" s="30" t="s">
        <v>34</v>
      </c>
      <c r="E282" s="30" t="s">
        <v>17</v>
      </c>
      <c r="F282" s="39">
        <v>2919</v>
      </c>
      <c r="G282" s="40">
        <v>93</v>
      </c>
      <c r="J282" s="30" t="s">
        <v>3</v>
      </c>
      <c r="K282" s="30" t="s">
        <v>34</v>
      </c>
      <c r="L282" s="30" t="s">
        <v>17</v>
      </c>
      <c r="M282" s="39">
        <v>2919</v>
      </c>
      <c r="N282" s="40">
        <v>93</v>
      </c>
    </row>
    <row r="283" spans="3:14" x14ac:dyDescent="0.3">
      <c r="C283" s="30" t="s">
        <v>2</v>
      </c>
      <c r="D283" s="30" t="s">
        <v>36</v>
      </c>
      <c r="E283" s="30" t="s">
        <v>31</v>
      </c>
      <c r="F283" s="39">
        <v>3094</v>
      </c>
      <c r="G283" s="40">
        <v>246</v>
      </c>
      <c r="J283" s="30" t="s">
        <v>2</v>
      </c>
      <c r="K283" s="30" t="s">
        <v>36</v>
      </c>
      <c r="L283" s="30" t="s">
        <v>31</v>
      </c>
      <c r="M283" s="39">
        <v>3094</v>
      </c>
      <c r="N283" s="40">
        <v>246</v>
      </c>
    </row>
    <row r="284" spans="3:14" x14ac:dyDescent="0.3">
      <c r="C284" s="30" t="s">
        <v>6</v>
      </c>
      <c r="D284" s="30" t="s">
        <v>39</v>
      </c>
      <c r="E284" s="30" t="s">
        <v>24</v>
      </c>
      <c r="F284" s="39">
        <v>2989</v>
      </c>
      <c r="G284" s="40">
        <v>3</v>
      </c>
      <c r="J284" s="30" t="s">
        <v>6</v>
      </c>
      <c r="K284" s="30" t="s">
        <v>39</v>
      </c>
      <c r="L284" s="30" t="s">
        <v>24</v>
      </c>
      <c r="M284" s="39">
        <v>2989</v>
      </c>
      <c r="N284" s="40">
        <v>3</v>
      </c>
    </row>
    <row r="285" spans="3:14" x14ac:dyDescent="0.3">
      <c r="C285" s="30" t="s">
        <v>8</v>
      </c>
      <c r="D285" s="30" t="s">
        <v>38</v>
      </c>
      <c r="E285" s="30" t="s">
        <v>27</v>
      </c>
      <c r="F285" s="39">
        <v>2268</v>
      </c>
      <c r="G285" s="40">
        <v>63</v>
      </c>
      <c r="J285" s="30" t="s">
        <v>8</v>
      </c>
      <c r="K285" s="30" t="s">
        <v>38</v>
      </c>
      <c r="L285" s="30" t="s">
        <v>27</v>
      </c>
      <c r="M285" s="39">
        <v>2268</v>
      </c>
      <c r="N285" s="40">
        <v>63</v>
      </c>
    </row>
    <row r="286" spans="3:14" x14ac:dyDescent="0.3">
      <c r="C286" s="30" t="s">
        <v>5</v>
      </c>
      <c r="D286" s="30" t="s">
        <v>35</v>
      </c>
      <c r="E286" s="30" t="s">
        <v>31</v>
      </c>
      <c r="F286" s="39">
        <v>4753</v>
      </c>
      <c r="G286" s="40">
        <v>246</v>
      </c>
      <c r="J286" s="30" t="s">
        <v>5</v>
      </c>
      <c r="K286" s="30" t="s">
        <v>35</v>
      </c>
      <c r="L286" s="30" t="s">
        <v>31</v>
      </c>
      <c r="M286" s="39">
        <v>4753</v>
      </c>
      <c r="N286" s="40">
        <v>246</v>
      </c>
    </row>
    <row r="287" spans="3:14" x14ac:dyDescent="0.3">
      <c r="C287" s="30" t="s">
        <v>2</v>
      </c>
      <c r="D287" s="30" t="s">
        <v>34</v>
      </c>
      <c r="E287" s="30" t="s">
        <v>19</v>
      </c>
      <c r="F287" s="39">
        <v>7511</v>
      </c>
      <c r="G287" s="40">
        <v>120</v>
      </c>
      <c r="J287" s="30" t="s">
        <v>2</v>
      </c>
      <c r="K287" s="30" t="s">
        <v>34</v>
      </c>
      <c r="L287" s="30" t="s">
        <v>19</v>
      </c>
      <c r="M287" s="39">
        <v>7511</v>
      </c>
      <c r="N287" s="40">
        <v>120</v>
      </c>
    </row>
    <row r="288" spans="3:14" x14ac:dyDescent="0.3">
      <c r="C288" s="30" t="s">
        <v>2</v>
      </c>
      <c r="D288" s="30" t="s">
        <v>38</v>
      </c>
      <c r="E288" s="30" t="s">
        <v>31</v>
      </c>
      <c r="F288" s="39">
        <v>4326</v>
      </c>
      <c r="G288" s="40">
        <v>348</v>
      </c>
      <c r="J288" s="30" t="s">
        <v>2</v>
      </c>
      <c r="K288" s="30" t="s">
        <v>38</v>
      </c>
      <c r="L288" s="30" t="s">
        <v>31</v>
      </c>
      <c r="M288" s="39">
        <v>4326</v>
      </c>
      <c r="N288" s="40">
        <v>348</v>
      </c>
    </row>
    <row r="289" spans="3:14" x14ac:dyDescent="0.3">
      <c r="C289" s="30" t="s">
        <v>41</v>
      </c>
      <c r="D289" s="30" t="s">
        <v>34</v>
      </c>
      <c r="E289" s="30" t="s">
        <v>23</v>
      </c>
      <c r="F289" s="39">
        <v>4935</v>
      </c>
      <c r="G289" s="40">
        <v>126</v>
      </c>
      <c r="J289" s="30" t="s">
        <v>41</v>
      </c>
      <c r="K289" s="30" t="s">
        <v>34</v>
      </c>
      <c r="L289" s="30" t="s">
        <v>23</v>
      </c>
      <c r="M289" s="39">
        <v>4935</v>
      </c>
      <c r="N289" s="40">
        <v>126</v>
      </c>
    </row>
    <row r="290" spans="3:14" x14ac:dyDescent="0.3">
      <c r="C290" s="30" t="s">
        <v>6</v>
      </c>
      <c r="D290" s="30" t="s">
        <v>35</v>
      </c>
      <c r="E290" s="30" t="s">
        <v>30</v>
      </c>
      <c r="F290" s="39">
        <v>4781</v>
      </c>
      <c r="G290" s="40">
        <v>123</v>
      </c>
      <c r="J290" s="30" t="s">
        <v>6</v>
      </c>
      <c r="K290" s="30" t="s">
        <v>35</v>
      </c>
      <c r="L290" s="30" t="s">
        <v>30</v>
      </c>
      <c r="M290" s="39">
        <v>4781</v>
      </c>
      <c r="N290" s="40">
        <v>123</v>
      </c>
    </row>
    <row r="291" spans="3:14" x14ac:dyDescent="0.3">
      <c r="C291" s="30" t="s">
        <v>5</v>
      </c>
      <c r="D291" s="30" t="s">
        <v>38</v>
      </c>
      <c r="E291" s="30" t="s">
        <v>25</v>
      </c>
      <c r="F291" s="39">
        <v>7483</v>
      </c>
      <c r="G291" s="40">
        <v>45</v>
      </c>
      <c r="J291" s="30" t="s">
        <v>5</v>
      </c>
      <c r="K291" s="30" t="s">
        <v>38</v>
      </c>
      <c r="L291" s="30" t="s">
        <v>25</v>
      </c>
      <c r="M291" s="39">
        <v>7483</v>
      </c>
      <c r="N291" s="40">
        <v>45</v>
      </c>
    </row>
    <row r="292" spans="3:14" x14ac:dyDescent="0.3">
      <c r="C292" s="30" t="s">
        <v>10</v>
      </c>
      <c r="D292" s="30" t="s">
        <v>38</v>
      </c>
      <c r="E292" s="30" t="s">
        <v>4</v>
      </c>
      <c r="F292" s="39">
        <v>6860</v>
      </c>
      <c r="G292" s="40">
        <v>126</v>
      </c>
      <c r="J292" s="30" t="s">
        <v>10</v>
      </c>
      <c r="K292" s="30" t="s">
        <v>38</v>
      </c>
      <c r="L292" s="30" t="s">
        <v>4</v>
      </c>
      <c r="M292" s="39">
        <v>6860</v>
      </c>
      <c r="N292" s="40">
        <v>126</v>
      </c>
    </row>
    <row r="293" spans="3:14" x14ac:dyDescent="0.3">
      <c r="C293" s="30" t="s">
        <v>40</v>
      </c>
      <c r="D293" s="30" t="s">
        <v>37</v>
      </c>
      <c r="E293" s="30" t="s">
        <v>29</v>
      </c>
      <c r="F293" s="39">
        <v>9002</v>
      </c>
      <c r="G293" s="40">
        <v>72</v>
      </c>
      <c r="J293" s="30" t="s">
        <v>40</v>
      </c>
      <c r="K293" s="30" t="s">
        <v>37</v>
      </c>
      <c r="L293" s="30" t="s">
        <v>29</v>
      </c>
      <c r="M293" s="39">
        <v>9002</v>
      </c>
      <c r="N293" s="40">
        <v>72</v>
      </c>
    </row>
    <row r="294" spans="3:14" x14ac:dyDescent="0.3">
      <c r="C294" s="30" t="s">
        <v>6</v>
      </c>
      <c r="D294" s="30" t="s">
        <v>36</v>
      </c>
      <c r="E294" s="30" t="s">
        <v>29</v>
      </c>
      <c r="F294" s="39">
        <v>1400</v>
      </c>
      <c r="G294" s="40">
        <v>135</v>
      </c>
      <c r="J294" s="30" t="s">
        <v>6</v>
      </c>
      <c r="K294" s="30" t="s">
        <v>36</v>
      </c>
      <c r="L294" s="30" t="s">
        <v>29</v>
      </c>
      <c r="M294" s="39">
        <v>1400</v>
      </c>
      <c r="N294" s="40">
        <v>135</v>
      </c>
    </row>
    <row r="295" spans="3:14" x14ac:dyDescent="0.3">
      <c r="C295" s="30" t="s">
        <v>10</v>
      </c>
      <c r="D295" s="30" t="s">
        <v>34</v>
      </c>
      <c r="E295" s="30" t="s">
        <v>22</v>
      </c>
      <c r="F295" s="39">
        <v>4053</v>
      </c>
      <c r="G295" s="40">
        <v>24</v>
      </c>
      <c r="J295" s="30" t="s">
        <v>10</v>
      </c>
      <c r="K295" s="30" t="s">
        <v>34</v>
      </c>
      <c r="L295" s="30" t="s">
        <v>22</v>
      </c>
      <c r="M295" s="39">
        <v>4053</v>
      </c>
      <c r="N295" s="40">
        <v>24</v>
      </c>
    </row>
    <row r="296" spans="3:14" x14ac:dyDescent="0.3">
      <c r="C296" s="30" t="s">
        <v>7</v>
      </c>
      <c r="D296" s="30" t="s">
        <v>36</v>
      </c>
      <c r="E296" s="30" t="s">
        <v>31</v>
      </c>
      <c r="F296" s="39">
        <v>2149</v>
      </c>
      <c r="G296" s="40">
        <v>117</v>
      </c>
      <c r="J296" s="30" t="s">
        <v>7</v>
      </c>
      <c r="K296" s="30" t="s">
        <v>36</v>
      </c>
      <c r="L296" s="30" t="s">
        <v>31</v>
      </c>
      <c r="M296" s="39">
        <v>2149</v>
      </c>
      <c r="N296" s="40">
        <v>117</v>
      </c>
    </row>
    <row r="297" spans="3:14" x14ac:dyDescent="0.3">
      <c r="C297" s="30" t="s">
        <v>3</v>
      </c>
      <c r="D297" s="30" t="s">
        <v>39</v>
      </c>
      <c r="E297" s="30" t="s">
        <v>29</v>
      </c>
      <c r="F297" s="39">
        <v>3640</v>
      </c>
      <c r="G297" s="40">
        <v>51</v>
      </c>
      <c r="J297" s="30" t="s">
        <v>3</v>
      </c>
      <c r="K297" s="30" t="s">
        <v>39</v>
      </c>
      <c r="L297" s="30" t="s">
        <v>29</v>
      </c>
      <c r="M297" s="39">
        <v>3640</v>
      </c>
      <c r="N297" s="40">
        <v>51</v>
      </c>
    </row>
    <row r="298" spans="3:14" x14ac:dyDescent="0.3">
      <c r="C298" s="30" t="s">
        <v>2</v>
      </c>
      <c r="D298" s="30" t="s">
        <v>39</v>
      </c>
      <c r="E298" s="30" t="s">
        <v>23</v>
      </c>
      <c r="F298" s="39">
        <v>630</v>
      </c>
      <c r="G298" s="40">
        <v>36</v>
      </c>
      <c r="J298" s="30" t="s">
        <v>2</v>
      </c>
      <c r="K298" s="30" t="s">
        <v>39</v>
      </c>
      <c r="L298" s="30" t="s">
        <v>23</v>
      </c>
      <c r="M298" s="39">
        <v>630</v>
      </c>
      <c r="N298" s="40">
        <v>36</v>
      </c>
    </row>
    <row r="299" spans="3:14" x14ac:dyDescent="0.3">
      <c r="C299" s="30" t="s">
        <v>9</v>
      </c>
      <c r="D299" s="30" t="s">
        <v>35</v>
      </c>
      <c r="E299" s="30" t="s">
        <v>27</v>
      </c>
      <c r="F299" s="39">
        <v>2429</v>
      </c>
      <c r="G299" s="40">
        <v>144</v>
      </c>
      <c r="J299" s="30" t="s">
        <v>9</v>
      </c>
      <c r="K299" s="30" t="s">
        <v>35</v>
      </c>
      <c r="L299" s="30" t="s">
        <v>27</v>
      </c>
      <c r="M299" s="39">
        <v>2429</v>
      </c>
      <c r="N299" s="40">
        <v>144</v>
      </c>
    </row>
    <row r="300" spans="3:14" x14ac:dyDescent="0.3">
      <c r="C300" s="30" t="s">
        <v>9</v>
      </c>
      <c r="D300" s="30" t="s">
        <v>36</v>
      </c>
      <c r="E300" s="30" t="s">
        <v>25</v>
      </c>
      <c r="F300" s="39">
        <v>2142</v>
      </c>
      <c r="G300" s="40">
        <v>114</v>
      </c>
      <c r="J300" s="30" t="s">
        <v>9</v>
      </c>
      <c r="K300" s="30" t="s">
        <v>36</v>
      </c>
      <c r="L300" s="30" t="s">
        <v>25</v>
      </c>
      <c r="M300" s="39">
        <v>2142</v>
      </c>
      <c r="N300" s="40">
        <v>114</v>
      </c>
    </row>
    <row r="301" spans="3:14" x14ac:dyDescent="0.3">
      <c r="C301" s="30" t="s">
        <v>7</v>
      </c>
      <c r="D301" s="30" t="s">
        <v>37</v>
      </c>
      <c r="E301" s="30" t="s">
        <v>30</v>
      </c>
      <c r="F301" s="39">
        <v>6454</v>
      </c>
      <c r="G301" s="40">
        <v>54</v>
      </c>
      <c r="J301" s="30" t="s">
        <v>7</v>
      </c>
      <c r="K301" s="30" t="s">
        <v>37</v>
      </c>
      <c r="L301" s="30" t="s">
        <v>30</v>
      </c>
      <c r="M301" s="39">
        <v>6454</v>
      </c>
      <c r="N301" s="40">
        <v>54</v>
      </c>
    </row>
    <row r="302" spans="3:14" x14ac:dyDescent="0.3">
      <c r="C302" s="30" t="s">
        <v>7</v>
      </c>
      <c r="D302" s="30" t="s">
        <v>37</v>
      </c>
      <c r="E302" s="30" t="s">
        <v>16</v>
      </c>
      <c r="F302" s="39">
        <v>4487</v>
      </c>
      <c r="G302" s="40">
        <v>333</v>
      </c>
      <c r="J302" s="30" t="s">
        <v>7</v>
      </c>
      <c r="K302" s="30" t="s">
        <v>37</v>
      </c>
      <c r="L302" s="30" t="s">
        <v>16</v>
      </c>
      <c r="M302" s="39">
        <v>4487</v>
      </c>
      <c r="N302" s="40">
        <v>333</v>
      </c>
    </row>
    <row r="303" spans="3:14" x14ac:dyDescent="0.3">
      <c r="C303" s="30" t="s">
        <v>3</v>
      </c>
      <c r="D303" s="30" t="s">
        <v>37</v>
      </c>
      <c r="E303" s="30" t="s">
        <v>4</v>
      </c>
      <c r="F303" s="39">
        <v>938</v>
      </c>
      <c r="G303" s="40">
        <v>366</v>
      </c>
      <c r="J303" s="30" t="s">
        <v>3</v>
      </c>
      <c r="K303" s="30" t="s">
        <v>37</v>
      </c>
      <c r="L303" s="30" t="s">
        <v>4</v>
      </c>
      <c r="M303" s="39">
        <v>938</v>
      </c>
      <c r="N303" s="40">
        <v>366</v>
      </c>
    </row>
    <row r="304" spans="3:14" x14ac:dyDescent="0.3">
      <c r="C304" s="30" t="s">
        <v>3</v>
      </c>
      <c r="D304" s="30" t="s">
        <v>38</v>
      </c>
      <c r="E304" s="30" t="s">
        <v>26</v>
      </c>
      <c r="F304" s="39">
        <v>8841</v>
      </c>
      <c r="G304" s="40">
        <v>303</v>
      </c>
      <c r="J304" s="30" t="s">
        <v>3</v>
      </c>
      <c r="K304" s="30" t="s">
        <v>38</v>
      </c>
      <c r="L304" s="30" t="s">
        <v>26</v>
      </c>
      <c r="M304" s="39">
        <v>8841</v>
      </c>
      <c r="N304" s="40">
        <v>303</v>
      </c>
    </row>
    <row r="305" spans="3:14" x14ac:dyDescent="0.3">
      <c r="C305" s="30" t="s">
        <v>2</v>
      </c>
      <c r="D305" s="30" t="s">
        <v>39</v>
      </c>
      <c r="E305" s="30" t="s">
        <v>33</v>
      </c>
      <c r="F305" s="39">
        <v>4018</v>
      </c>
      <c r="G305" s="40">
        <v>126</v>
      </c>
      <c r="J305" s="30" t="s">
        <v>2</v>
      </c>
      <c r="K305" s="30" t="s">
        <v>39</v>
      </c>
      <c r="L305" s="30" t="s">
        <v>33</v>
      </c>
      <c r="M305" s="39">
        <v>4018</v>
      </c>
      <c r="N305" s="40">
        <v>126</v>
      </c>
    </row>
    <row r="306" spans="3:14" x14ac:dyDescent="0.3">
      <c r="C306" s="30" t="s">
        <v>41</v>
      </c>
      <c r="D306" s="30" t="s">
        <v>37</v>
      </c>
      <c r="E306" s="30" t="s">
        <v>15</v>
      </c>
      <c r="F306" s="39">
        <v>714</v>
      </c>
      <c r="G306" s="40">
        <v>231</v>
      </c>
      <c r="J306" s="30" t="s">
        <v>41</v>
      </c>
      <c r="K306" s="30" t="s">
        <v>37</v>
      </c>
      <c r="L306" s="30" t="s">
        <v>15</v>
      </c>
      <c r="M306" s="39">
        <v>714</v>
      </c>
      <c r="N306" s="40">
        <v>231</v>
      </c>
    </row>
    <row r="307" spans="3:14" x14ac:dyDescent="0.3">
      <c r="C307" s="30" t="s">
        <v>9</v>
      </c>
      <c r="D307" s="30" t="s">
        <v>38</v>
      </c>
      <c r="E307" s="30" t="s">
        <v>25</v>
      </c>
      <c r="F307" s="39">
        <v>3850</v>
      </c>
      <c r="G307" s="40">
        <v>102</v>
      </c>
      <c r="J307" s="30" t="s">
        <v>9</v>
      </c>
      <c r="K307" s="30" t="s">
        <v>38</v>
      </c>
      <c r="L307" s="30" t="s">
        <v>25</v>
      </c>
      <c r="M307" s="39">
        <v>3850</v>
      </c>
      <c r="N307" s="40">
        <v>102</v>
      </c>
    </row>
  </sheetData>
  <mergeCells count="2">
    <mergeCell ref="C2:C4"/>
    <mergeCell ref="D2:N4"/>
  </mergeCells>
  <conditionalFormatting sqref="F8:F307">
    <cfRule type="colorScale" priority="5">
      <colorScale>
        <cfvo type="min"/>
        <cfvo type="percentile" val="50"/>
        <cfvo type="max"/>
        <color rgb="FF63BE7B"/>
        <color rgb="FFFFEB84"/>
        <color rgb="FFF8696B"/>
      </colorScale>
    </cfRule>
  </conditionalFormatting>
  <conditionalFormatting sqref="G8:G307">
    <cfRule type="dataBar" priority="4">
      <dataBar>
        <cfvo type="min"/>
        <cfvo type="max"/>
        <color rgb="FF638EC6"/>
      </dataBar>
      <extLst>
        <ext xmlns:x14="http://schemas.microsoft.com/office/spreadsheetml/2009/9/main" uri="{B025F937-C7B1-47D3-B67F-A62EFF666E3E}">
          <x14:id>{C2A64AC0-0693-4F23-8DEE-CC168F070D39}</x14:id>
        </ext>
      </extLst>
    </cfRule>
  </conditionalFormatting>
  <conditionalFormatting sqref="M8:M307">
    <cfRule type="top10" dxfId="1" priority="1" percent="1" rank="10"/>
    <cfRule type="colorScale" priority="3">
      <colorScale>
        <cfvo type="min"/>
        <cfvo type="percentile" val="50"/>
        <cfvo type="max"/>
        <color rgb="FF5A8AC6"/>
        <color rgb="FFFCFCFF"/>
        <color rgb="FFF8696B"/>
      </colorScale>
    </cfRule>
  </conditionalFormatting>
  <conditionalFormatting sqref="N8:N307">
    <cfRule type="duplicateValues" dxfId="0" priority="2"/>
  </conditionalFormatting>
  <pageMargins left="0.7" right="0.7" top="0.75" bottom="0.75" header="0.3" footer="0.3"/>
  <tableParts count="2">
    <tablePart r:id="rId1"/>
    <tablePart r:id="rId2"/>
  </tableParts>
  <extLst>
    <ext xmlns:x14="http://schemas.microsoft.com/office/spreadsheetml/2009/9/main" uri="{78C0D931-6437-407d-A8EE-F0AAD7539E65}">
      <x14:conditionalFormattings>
        <x14:conditionalFormatting xmlns:xm="http://schemas.microsoft.com/office/excel/2006/main">
          <x14:cfRule type="dataBar" id="{C2A64AC0-0693-4F23-8DEE-CC168F070D39}">
            <x14:dataBar minLength="0" maxLength="100" gradient="0">
              <x14:cfvo type="autoMin"/>
              <x14:cfvo type="autoMax"/>
              <x14:negativeFillColor rgb="FFFF0000"/>
              <x14:axisColor rgb="FF000000"/>
            </x14:dataBar>
          </x14:cfRule>
          <xm:sqref>G8:G307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5F3C4-6E51-4711-8A59-0C84DE6E5431}">
  <dimension ref="B2:F12"/>
  <sheetViews>
    <sheetView showGridLines="0" workbookViewId="0">
      <selection activeCell="I27" sqref="I27"/>
    </sheetView>
  </sheetViews>
  <sheetFormatPr defaultRowHeight="13.8" x14ac:dyDescent="0.25"/>
  <cols>
    <col min="1" max="2" width="8.88671875" style="30"/>
    <col min="3" max="3" width="12.5546875" style="30" customWidth="1"/>
    <col min="4" max="4" width="12.5546875" style="30" bestFit="1" customWidth="1"/>
    <col min="5" max="5" width="9.5546875" style="30" customWidth="1"/>
    <col min="6" max="16384" width="8.88671875" style="30"/>
  </cols>
  <sheetData>
    <row r="2" spans="2:6" ht="13.8" customHeight="1" x14ac:dyDescent="0.25">
      <c r="B2" s="41"/>
      <c r="C2" s="91">
        <v>3</v>
      </c>
      <c r="D2" s="92" t="s">
        <v>77</v>
      </c>
      <c r="E2" s="92"/>
      <c r="F2" s="92"/>
    </row>
    <row r="3" spans="2:6" ht="13.8" customHeight="1" x14ac:dyDescent="0.25">
      <c r="B3" s="41"/>
      <c r="C3" s="91"/>
      <c r="D3" s="92"/>
      <c r="E3" s="92"/>
      <c r="F3" s="92"/>
    </row>
    <row r="4" spans="2:6" ht="13.8" customHeight="1" x14ac:dyDescent="0.25">
      <c r="B4" s="41"/>
      <c r="C4" s="91"/>
      <c r="D4" s="92"/>
      <c r="E4" s="92"/>
      <c r="F4" s="92"/>
    </row>
    <row r="5" spans="2:6" x14ac:dyDescent="0.25">
      <c r="B5" s="42"/>
      <c r="C5" s="52" t="s">
        <v>64</v>
      </c>
      <c r="D5" s="53" t="s">
        <v>1</v>
      </c>
      <c r="E5" s="53"/>
      <c r="F5" s="53" t="s">
        <v>50</v>
      </c>
    </row>
    <row r="6" spans="2:6" x14ac:dyDescent="0.25">
      <c r="B6" s="42"/>
      <c r="C6" s="54" t="s">
        <v>34</v>
      </c>
      <c r="D6" s="55">
        <f>SUMIFS(data[Amount], data[Geography], C6)</f>
        <v>252469</v>
      </c>
      <c r="E6" s="55">
        <f>D6</f>
        <v>252469</v>
      </c>
      <c r="F6" s="56">
        <f>SUMIFS(data[Units], data[Geography], C6)</f>
        <v>8760</v>
      </c>
    </row>
    <row r="7" spans="2:6" x14ac:dyDescent="0.25">
      <c r="B7" s="42"/>
      <c r="C7" s="54" t="s">
        <v>36</v>
      </c>
      <c r="D7" s="55">
        <f>SUMIFS(data[Amount], data[Geography], C7)</f>
        <v>237944</v>
      </c>
      <c r="E7" s="55">
        <f t="shared" ref="E7:E11" si="0">D7</f>
        <v>237944</v>
      </c>
      <c r="F7" s="56">
        <f>SUMIFS(data[Units], data[Geography], C7)</f>
        <v>7302</v>
      </c>
    </row>
    <row r="8" spans="2:6" x14ac:dyDescent="0.25">
      <c r="B8" s="42"/>
      <c r="C8" s="54" t="s">
        <v>37</v>
      </c>
      <c r="D8" s="55">
        <f>SUMIFS(data[Amount], data[Geography], C8)</f>
        <v>218813</v>
      </c>
      <c r="E8" s="55">
        <f t="shared" si="0"/>
        <v>218813</v>
      </c>
      <c r="F8" s="56">
        <f>SUMIFS(data[Units], data[Geography], C8)</f>
        <v>7431</v>
      </c>
    </row>
    <row r="9" spans="2:6" x14ac:dyDescent="0.25">
      <c r="B9" s="42"/>
      <c r="C9" s="54" t="s">
        <v>35</v>
      </c>
      <c r="D9" s="55">
        <f>SUMIFS(data[Amount], data[Geography], C9)</f>
        <v>189434</v>
      </c>
      <c r="E9" s="55">
        <f t="shared" si="0"/>
        <v>189434</v>
      </c>
      <c r="F9" s="56">
        <f>SUMIFS(data[Units], data[Geography], C9)</f>
        <v>10158</v>
      </c>
    </row>
    <row r="10" spans="2:6" x14ac:dyDescent="0.25">
      <c r="B10" s="42"/>
      <c r="C10" s="54" t="s">
        <v>39</v>
      </c>
      <c r="D10" s="55">
        <f>SUMIFS(data[Amount], data[Geography], C10)</f>
        <v>173530</v>
      </c>
      <c r="E10" s="55">
        <f t="shared" si="0"/>
        <v>173530</v>
      </c>
      <c r="F10" s="56">
        <f>SUMIFS(data[Units], data[Geography], C10)</f>
        <v>5745</v>
      </c>
    </row>
    <row r="11" spans="2:6" x14ac:dyDescent="0.25">
      <c r="B11" s="42"/>
      <c r="C11" s="54" t="s">
        <v>38</v>
      </c>
      <c r="D11" s="55">
        <f>SUMIFS(data[Amount], data[Geography], C11)</f>
        <v>168679</v>
      </c>
      <c r="E11" s="55">
        <f t="shared" si="0"/>
        <v>168679</v>
      </c>
      <c r="F11" s="56">
        <f>SUMIFS(data[Units], data[Geography], C11)</f>
        <v>6264</v>
      </c>
    </row>
    <row r="12" spans="2:6" x14ac:dyDescent="0.25">
      <c r="B12" s="44"/>
    </row>
  </sheetData>
  <mergeCells count="2">
    <mergeCell ref="C2:C4"/>
    <mergeCell ref="D2:F4"/>
  </mergeCells>
  <conditionalFormatting sqref="E6:E11">
    <cfRule type="dataBar" priority="1">
      <dataBar showValue="0">
        <cfvo type="min"/>
        <cfvo type="max"/>
        <color theme="5" tint="-0.249977111117893"/>
      </dataBar>
      <extLst>
        <ext xmlns:x14="http://schemas.microsoft.com/office/spreadsheetml/2009/9/main" uri="{B025F937-C7B1-47D3-B67F-A62EFF666E3E}">
          <x14:id>{627A4C90-0C84-4A41-A67C-50240BD404FB}</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627A4C90-0C84-4A41-A67C-50240BD404FB}">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525F8-30C2-41E6-8B5C-3F9338FBDD65}">
  <dimension ref="B2:J14"/>
  <sheetViews>
    <sheetView showGridLines="0" workbookViewId="0">
      <selection activeCell="O24" sqref="O24"/>
    </sheetView>
  </sheetViews>
  <sheetFormatPr defaultRowHeight="14.4" x14ac:dyDescent="0.3"/>
  <cols>
    <col min="2" max="2" width="12.5546875" bestFit="1" customWidth="1"/>
    <col min="3" max="3" width="14.44140625" bestFit="1" customWidth="1"/>
    <col min="4" max="4" width="8.77734375" customWidth="1"/>
    <col min="5" max="5" width="11.77734375" bestFit="1" customWidth="1"/>
  </cols>
  <sheetData>
    <row r="2" spans="2:10" ht="14.4" customHeight="1" x14ac:dyDescent="0.3">
      <c r="B2" s="91">
        <v>4</v>
      </c>
      <c r="C2" s="92" t="s">
        <v>85</v>
      </c>
      <c r="D2" s="92"/>
      <c r="E2" s="92"/>
      <c r="F2" s="92"/>
      <c r="G2" s="92"/>
      <c r="H2" s="92"/>
      <c r="I2" s="92"/>
      <c r="J2" s="92"/>
    </row>
    <row r="3" spans="2:10" ht="14.4" customHeight="1" x14ac:dyDescent="0.3">
      <c r="B3" s="91"/>
      <c r="C3" s="92"/>
      <c r="D3" s="92"/>
      <c r="E3" s="92"/>
      <c r="F3" s="92"/>
      <c r="G3" s="92"/>
      <c r="H3" s="92"/>
      <c r="I3" s="92"/>
      <c r="J3" s="92"/>
    </row>
    <row r="4" spans="2:10" ht="14.4" customHeight="1" x14ac:dyDescent="0.3">
      <c r="B4" s="91"/>
      <c r="C4" s="92"/>
      <c r="D4" s="92"/>
      <c r="E4" s="92"/>
      <c r="F4" s="92"/>
      <c r="G4" s="92"/>
      <c r="H4" s="92"/>
      <c r="I4" s="92"/>
      <c r="J4" s="92"/>
    </row>
    <row r="5" spans="2:10" x14ac:dyDescent="0.3">
      <c r="B5" s="12" t="s">
        <v>65</v>
      </c>
      <c r="C5" t="s">
        <v>67</v>
      </c>
      <c r="D5" t="s">
        <v>69</v>
      </c>
      <c r="E5" t="s">
        <v>68</v>
      </c>
    </row>
    <row r="6" spans="2:10" x14ac:dyDescent="0.3">
      <c r="B6" s="46" t="s">
        <v>34</v>
      </c>
      <c r="C6" s="15">
        <v>252469</v>
      </c>
      <c r="D6" s="14">
        <v>252469</v>
      </c>
      <c r="E6" s="14">
        <v>8760</v>
      </c>
    </row>
    <row r="7" spans="2:10" x14ac:dyDescent="0.3">
      <c r="B7" s="46" t="s">
        <v>36</v>
      </c>
      <c r="C7" s="15">
        <v>237944</v>
      </c>
      <c r="D7" s="14">
        <v>237944</v>
      </c>
      <c r="E7" s="14">
        <v>7302</v>
      </c>
    </row>
    <row r="8" spans="2:10" x14ac:dyDescent="0.3">
      <c r="B8" s="46" t="s">
        <v>37</v>
      </c>
      <c r="C8" s="15">
        <v>218813</v>
      </c>
      <c r="D8" s="14">
        <v>218813</v>
      </c>
      <c r="E8" s="14">
        <v>7431</v>
      </c>
    </row>
    <row r="9" spans="2:10" x14ac:dyDescent="0.3">
      <c r="B9" s="46" t="s">
        <v>35</v>
      </c>
      <c r="C9" s="15">
        <v>189434</v>
      </c>
      <c r="D9" s="14">
        <v>189434</v>
      </c>
      <c r="E9" s="14">
        <v>10158</v>
      </c>
    </row>
    <row r="10" spans="2:10" x14ac:dyDescent="0.3">
      <c r="B10" s="46" t="s">
        <v>39</v>
      </c>
      <c r="C10" s="15">
        <v>173530</v>
      </c>
      <c r="D10" s="14">
        <v>173530</v>
      </c>
      <c r="E10" s="14">
        <v>5745</v>
      </c>
    </row>
    <row r="11" spans="2:10" x14ac:dyDescent="0.3">
      <c r="B11" s="46" t="s">
        <v>38</v>
      </c>
      <c r="C11" s="15">
        <v>168679</v>
      </c>
      <c r="D11" s="14">
        <v>168679</v>
      </c>
      <c r="E11" s="14">
        <v>6264</v>
      </c>
    </row>
    <row r="12" spans="2:10" x14ac:dyDescent="0.3">
      <c r="B12" s="47"/>
    </row>
    <row r="13" spans="2:10" x14ac:dyDescent="0.3">
      <c r="B13" s="47"/>
    </row>
    <row r="14" spans="2:10" x14ac:dyDescent="0.3">
      <c r="B14" s="48"/>
      <c r="C14" s="45"/>
      <c r="D14" s="45"/>
      <c r="E14" s="45"/>
    </row>
  </sheetData>
  <mergeCells count="2">
    <mergeCell ref="B2:B4"/>
    <mergeCell ref="C2:J4"/>
  </mergeCells>
  <conditionalFormatting pivot="1" sqref="D6">
    <cfRule type="dataBar" priority="2">
      <dataBar showValue="0">
        <cfvo type="min"/>
        <cfvo type="max"/>
        <color theme="5" tint="-0.249977111117893"/>
      </dataBar>
      <extLst>
        <ext xmlns:x14="http://schemas.microsoft.com/office/spreadsheetml/2009/9/main" uri="{B025F937-C7B1-47D3-B67F-A62EFF666E3E}">
          <x14:id>{57A4546B-32C9-47C1-86AA-1968FB47EF1F}</x14:id>
        </ext>
      </extLst>
    </cfRule>
  </conditionalFormatting>
  <conditionalFormatting pivot="1" sqref="D6:D11">
    <cfRule type="dataBar" priority="1">
      <dataBar showValue="0">
        <cfvo type="min"/>
        <cfvo type="max"/>
        <color theme="5" tint="-0.249977111117893"/>
      </dataBar>
      <extLst>
        <ext xmlns:x14="http://schemas.microsoft.com/office/spreadsheetml/2009/9/main" uri="{B025F937-C7B1-47D3-B67F-A62EFF666E3E}">
          <x14:id>{9EF4F82D-2747-4B9A-B54D-1DBEED1F5033}</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7A4546B-32C9-47C1-86AA-1968FB47EF1F}">
            <x14:dataBar minLength="0" maxLength="100" gradient="0">
              <x14:cfvo type="autoMin"/>
              <x14:cfvo type="autoMax"/>
              <x14:negativeFillColor rgb="FFFF0000"/>
              <x14:axisColor rgb="FF000000"/>
            </x14:dataBar>
          </x14:cfRule>
          <xm:sqref>D6</xm:sqref>
        </x14:conditionalFormatting>
        <x14:conditionalFormatting xmlns:xm="http://schemas.microsoft.com/office/excel/2006/main" pivot="1">
          <x14:cfRule type="dataBar" id="{9EF4F82D-2747-4B9A-B54D-1DBEED1F5033}">
            <x14:dataBar minLength="0" maxLength="100" gradient="0">
              <x14:cfvo type="autoMin"/>
              <x14:cfvo type="autoMax"/>
              <x14:negativeFillColor rgb="FFFF0000"/>
              <x14:axisColor rgb="FF000000"/>
            </x14:dataBar>
          </x14:cfRule>
          <xm:sqref>D6:D11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AA9D-FBE8-440F-89BF-40A4A985CAC9}">
  <dimension ref="B2:D11"/>
  <sheetViews>
    <sheetView showGridLines="0" workbookViewId="0">
      <selection activeCell="N25" sqref="N25"/>
    </sheetView>
  </sheetViews>
  <sheetFormatPr defaultRowHeight="13.8" x14ac:dyDescent="0.25"/>
  <cols>
    <col min="1" max="2" width="8.88671875" style="30"/>
    <col min="3" max="3" width="21" style="30" customWidth="1"/>
    <col min="4" max="4" width="18" style="30" customWidth="1"/>
    <col min="5" max="6" width="12.21875" style="30" bestFit="1" customWidth="1"/>
    <col min="7" max="16384" width="8.88671875" style="30"/>
  </cols>
  <sheetData>
    <row r="2" spans="2:4" x14ac:dyDescent="0.25">
      <c r="B2" s="89">
        <v>5</v>
      </c>
      <c r="C2" s="90" t="s">
        <v>86</v>
      </c>
      <c r="D2" s="90"/>
    </row>
    <row r="3" spans="2:4" x14ac:dyDescent="0.25">
      <c r="B3" s="89"/>
      <c r="C3" s="90"/>
      <c r="D3" s="90"/>
    </row>
    <row r="4" spans="2:4" x14ac:dyDescent="0.25">
      <c r="B4" s="89"/>
      <c r="C4" s="90"/>
      <c r="D4" s="90"/>
    </row>
    <row r="5" spans="2:4" x14ac:dyDescent="0.25">
      <c r="B5" s="42"/>
      <c r="C5" s="49" t="s">
        <v>65</v>
      </c>
      <c r="D5" s="30" t="s">
        <v>70</v>
      </c>
    </row>
    <row r="6" spans="2:4" x14ac:dyDescent="0.25">
      <c r="B6" s="42"/>
      <c r="C6" s="50" t="s">
        <v>15</v>
      </c>
      <c r="D6" s="51">
        <v>44.990867579908674</v>
      </c>
    </row>
    <row r="7" spans="2:4" x14ac:dyDescent="0.25">
      <c r="B7" s="42"/>
      <c r="C7" s="50" t="s">
        <v>33</v>
      </c>
      <c r="D7" s="51">
        <v>37.303128371089535</v>
      </c>
    </row>
    <row r="8" spans="2:4" x14ac:dyDescent="0.25">
      <c r="B8" s="42"/>
      <c r="C8" s="50" t="s">
        <v>24</v>
      </c>
      <c r="D8" s="51">
        <v>33.88697318007663</v>
      </c>
    </row>
    <row r="9" spans="2:4" x14ac:dyDescent="0.25">
      <c r="B9" s="42"/>
      <c r="C9" s="50" t="s">
        <v>26</v>
      </c>
      <c r="D9" s="51">
        <v>32.807189542483663</v>
      </c>
    </row>
    <row r="10" spans="2:4" x14ac:dyDescent="0.25">
      <c r="B10" s="42"/>
      <c r="C10" s="50" t="s">
        <v>22</v>
      </c>
      <c r="D10" s="51">
        <v>32.301656920077974</v>
      </c>
    </row>
    <row r="11" spans="2:4" x14ac:dyDescent="0.25">
      <c r="B11" s="42"/>
      <c r="C11" s="50" t="s">
        <v>66</v>
      </c>
      <c r="D11" s="51">
        <v>35.949565217391303</v>
      </c>
    </row>
  </sheetData>
  <mergeCells count="2">
    <mergeCell ref="B2:B4"/>
    <mergeCell ref="C2:D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3BB50-6E9A-468A-A4BE-D158FE9DF821}">
  <dimension ref="B2:X304"/>
  <sheetViews>
    <sheetView showGridLines="0" zoomScale="80" zoomScaleNormal="80" workbookViewId="0">
      <selection activeCell="Q33" sqref="Q33"/>
    </sheetView>
  </sheetViews>
  <sheetFormatPr defaultRowHeight="13.8" x14ac:dyDescent="0.25"/>
  <cols>
    <col min="1" max="18" width="8.88671875" style="30"/>
    <col min="19" max="19" width="17.109375" style="30" customWidth="1"/>
    <col min="20" max="16384" width="8.88671875" style="30"/>
  </cols>
  <sheetData>
    <row r="2" spans="2:24" x14ac:dyDescent="0.25">
      <c r="B2" s="44"/>
      <c r="C2" s="91">
        <v>6</v>
      </c>
      <c r="D2" s="92" t="s">
        <v>87</v>
      </c>
      <c r="E2" s="92"/>
      <c r="F2" s="92"/>
      <c r="G2" s="92"/>
      <c r="H2" s="92"/>
      <c r="I2" s="92"/>
      <c r="J2" s="92"/>
    </row>
    <row r="3" spans="2:24" x14ac:dyDescent="0.25">
      <c r="B3" s="44"/>
      <c r="C3" s="91"/>
      <c r="D3" s="92"/>
      <c r="E3" s="92"/>
      <c r="F3" s="92"/>
      <c r="G3" s="92"/>
      <c r="H3" s="92"/>
      <c r="I3" s="92"/>
      <c r="J3" s="92"/>
    </row>
    <row r="4" spans="2:24" x14ac:dyDescent="0.25">
      <c r="B4" s="44"/>
      <c r="C4" s="91"/>
      <c r="D4" s="92"/>
      <c r="E4" s="92"/>
      <c r="F4" s="92"/>
      <c r="G4" s="92"/>
      <c r="H4" s="92"/>
      <c r="I4" s="92"/>
      <c r="J4" s="92"/>
      <c r="T4" s="37" t="s">
        <v>11</v>
      </c>
      <c r="U4" s="37" t="s">
        <v>12</v>
      </c>
      <c r="V4" s="37" t="s">
        <v>0</v>
      </c>
      <c r="W4" s="38" t="s">
        <v>1</v>
      </c>
      <c r="X4" s="38" t="s">
        <v>50</v>
      </c>
    </row>
    <row r="5" spans="2:24" x14ac:dyDescent="0.25">
      <c r="B5" s="44"/>
      <c r="T5" s="30" t="s">
        <v>40</v>
      </c>
      <c r="U5" s="30" t="s">
        <v>37</v>
      </c>
      <c r="V5" s="30" t="s">
        <v>30</v>
      </c>
      <c r="W5" s="39">
        <v>1624</v>
      </c>
      <c r="X5" s="40">
        <v>114</v>
      </c>
    </row>
    <row r="6" spans="2:24" x14ac:dyDescent="0.25">
      <c r="B6" s="44"/>
      <c r="T6" s="30" t="s">
        <v>8</v>
      </c>
      <c r="U6" s="30" t="s">
        <v>35</v>
      </c>
      <c r="V6" s="30" t="s">
        <v>32</v>
      </c>
      <c r="W6" s="39">
        <v>6706</v>
      </c>
      <c r="X6" s="40">
        <v>459</v>
      </c>
    </row>
    <row r="7" spans="2:24" x14ac:dyDescent="0.25">
      <c r="B7" s="44"/>
      <c r="T7" s="30" t="s">
        <v>9</v>
      </c>
      <c r="U7" s="30" t="s">
        <v>35</v>
      </c>
      <c r="V7" s="30" t="s">
        <v>4</v>
      </c>
      <c r="W7" s="39">
        <v>959</v>
      </c>
      <c r="X7" s="40">
        <v>147</v>
      </c>
    </row>
    <row r="8" spans="2:24" x14ac:dyDescent="0.25">
      <c r="B8" s="44"/>
      <c r="T8" s="30" t="s">
        <v>41</v>
      </c>
      <c r="U8" s="30" t="s">
        <v>36</v>
      </c>
      <c r="V8" s="30" t="s">
        <v>18</v>
      </c>
      <c r="W8" s="39">
        <v>9632</v>
      </c>
      <c r="X8" s="40">
        <v>288</v>
      </c>
    </row>
    <row r="9" spans="2:24" x14ac:dyDescent="0.25">
      <c r="B9" s="44"/>
      <c r="T9" s="30" t="s">
        <v>6</v>
      </c>
      <c r="U9" s="30" t="s">
        <v>39</v>
      </c>
      <c r="V9" s="30" t="s">
        <v>25</v>
      </c>
      <c r="W9" s="39">
        <v>2100</v>
      </c>
      <c r="X9" s="40">
        <v>414</v>
      </c>
    </row>
    <row r="10" spans="2:24" x14ac:dyDescent="0.25">
      <c r="B10" s="44"/>
      <c r="T10" s="30" t="s">
        <v>40</v>
      </c>
      <c r="U10" s="30" t="s">
        <v>35</v>
      </c>
      <c r="V10" s="30" t="s">
        <v>33</v>
      </c>
      <c r="W10" s="39">
        <v>8869</v>
      </c>
      <c r="X10" s="40">
        <v>432</v>
      </c>
    </row>
    <row r="11" spans="2:24" x14ac:dyDescent="0.25">
      <c r="B11" s="44"/>
      <c r="T11" s="30" t="s">
        <v>6</v>
      </c>
      <c r="U11" s="30" t="s">
        <v>38</v>
      </c>
      <c r="V11" s="30" t="s">
        <v>31</v>
      </c>
      <c r="W11" s="39">
        <v>2681</v>
      </c>
      <c r="X11" s="40">
        <v>54</v>
      </c>
    </row>
    <row r="12" spans="2:24" x14ac:dyDescent="0.25">
      <c r="B12" s="44"/>
      <c r="T12" s="30" t="s">
        <v>8</v>
      </c>
      <c r="U12" s="30" t="s">
        <v>35</v>
      </c>
      <c r="V12" s="30" t="s">
        <v>22</v>
      </c>
      <c r="W12" s="39">
        <v>5012</v>
      </c>
      <c r="X12" s="40">
        <v>210</v>
      </c>
    </row>
    <row r="13" spans="2:24" x14ac:dyDescent="0.25">
      <c r="B13" s="44"/>
      <c r="T13" s="30" t="s">
        <v>7</v>
      </c>
      <c r="U13" s="30" t="s">
        <v>38</v>
      </c>
      <c r="V13" s="30" t="s">
        <v>14</v>
      </c>
      <c r="W13" s="39">
        <v>1281</v>
      </c>
      <c r="X13" s="40">
        <v>75</v>
      </c>
    </row>
    <row r="14" spans="2:24" x14ac:dyDescent="0.25">
      <c r="B14" s="44"/>
      <c r="T14" s="30" t="s">
        <v>5</v>
      </c>
      <c r="U14" s="30" t="s">
        <v>37</v>
      </c>
      <c r="V14" s="30" t="s">
        <v>14</v>
      </c>
      <c r="W14" s="39">
        <v>4991</v>
      </c>
      <c r="X14" s="40">
        <v>12</v>
      </c>
    </row>
    <row r="15" spans="2:24" x14ac:dyDescent="0.25">
      <c r="B15" s="44"/>
      <c r="T15" s="30" t="s">
        <v>2</v>
      </c>
      <c r="U15" s="30" t="s">
        <v>39</v>
      </c>
      <c r="V15" s="30" t="s">
        <v>25</v>
      </c>
      <c r="W15" s="39">
        <v>1785</v>
      </c>
      <c r="X15" s="40">
        <v>462</v>
      </c>
    </row>
    <row r="16" spans="2:24" x14ac:dyDescent="0.25">
      <c r="B16" s="44"/>
      <c r="T16" s="30" t="s">
        <v>3</v>
      </c>
      <c r="U16" s="30" t="s">
        <v>37</v>
      </c>
      <c r="V16" s="30" t="s">
        <v>17</v>
      </c>
      <c r="W16" s="39">
        <v>3983</v>
      </c>
      <c r="X16" s="40">
        <v>144</v>
      </c>
    </row>
    <row r="17" spans="2:24" x14ac:dyDescent="0.25">
      <c r="B17" s="44"/>
      <c r="T17" s="30" t="s">
        <v>9</v>
      </c>
      <c r="U17" s="30" t="s">
        <v>38</v>
      </c>
      <c r="V17" s="30" t="s">
        <v>16</v>
      </c>
      <c r="W17" s="39">
        <v>2646</v>
      </c>
      <c r="X17" s="40">
        <v>120</v>
      </c>
    </row>
    <row r="18" spans="2:24" x14ac:dyDescent="0.25">
      <c r="B18" s="44"/>
      <c r="T18" s="30" t="s">
        <v>2</v>
      </c>
      <c r="U18" s="30" t="s">
        <v>34</v>
      </c>
      <c r="V18" s="30" t="s">
        <v>13</v>
      </c>
      <c r="W18" s="39">
        <v>252</v>
      </c>
      <c r="X18" s="40">
        <v>54</v>
      </c>
    </row>
    <row r="19" spans="2:24" x14ac:dyDescent="0.25">
      <c r="B19" s="44"/>
      <c r="T19" s="30" t="s">
        <v>3</v>
      </c>
      <c r="U19" s="30" t="s">
        <v>35</v>
      </c>
      <c r="V19" s="30" t="s">
        <v>25</v>
      </c>
      <c r="W19" s="39">
        <v>2464</v>
      </c>
      <c r="X19" s="40">
        <v>234</v>
      </c>
    </row>
    <row r="20" spans="2:24" x14ac:dyDescent="0.25">
      <c r="B20" s="44"/>
      <c r="T20" s="30" t="s">
        <v>3</v>
      </c>
      <c r="U20" s="30" t="s">
        <v>35</v>
      </c>
      <c r="V20" s="30" t="s">
        <v>29</v>
      </c>
      <c r="W20" s="39">
        <v>2114</v>
      </c>
      <c r="X20" s="40">
        <v>66</v>
      </c>
    </row>
    <row r="21" spans="2:24" x14ac:dyDescent="0.25">
      <c r="B21" s="44"/>
      <c r="T21" s="30" t="s">
        <v>6</v>
      </c>
      <c r="U21" s="30" t="s">
        <v>37</v>
      </c>
      <c r="V21" s="30" t="s">
        <v>31</v>
      </c>
      <c r="W21" s="39">
        <v>7693</v>
      </c>
      <c r="X21" s="40">
        <v>87</v>
      </c>
    </row>
    <row r="22" spans="2:24" x14ac:dyDescent="0.25">
      <c r="B22" s="44"/>
      <c r="T22" s="30" t="s">
        <v>5</v>
      </c>
      <c r="U22" s="30" t="s">
        <v>34</v>
      </c>
      <c r="V22" s="30" t="s">
        <v>20</v>
      </c>
      <c r="W22" s="39">
        <v>15610</v>
      </c>
      <c r="X22" s="40">
        <v>339</v>
      </c>
    </row>
    <row r="23" spans="2:24" x14ac:dyDescent="0.25">
      <c r="B23" s="44"/>
      <c r="T23" s="30" t="s">
        <v>41</v>
      </c>
      <c r="U23" s="30" t="s">
        <v>34</v>
      </c>
      <c r="V23" s="30" t="s">
        <v>22</v>
      </c>
      <c r="W23" s="39">
        <v>336</v>
      </c>
      <c r="X23" s="40">
        <v>144</v>
      </c>
    </row>
    <row r="24" spans="2:24" x14ac:dyDescent="0.25">
      <c r="B24" s="44"/>
      <c r="T24" s="30" t="s">
        <v>2</v>
      </c>
      <c r="U24" s="30" t="s">
        <v>39</v>
      </c>
      <c r="V24" s="30" t="s">
        <v>20</v>
      </c>
      <c r="W24" s="39">
        <v>9443</v>
      </c>
      <c r="X24" s="40">
        <v>162</v>
      </c>
    </row>
    <row r="25" spans="2:24" x14ac:dyDescent="0.25">
      <c r="B25" s="44"/>
      <c r="T25" s="30" t="s">
        <v>9</v>
      </c>
      <c r="U25" s="30" t="s">
        <v>34</v>
      </c>
      <c r="V25" s="30" t="s">
        <v>23</v>
      </c>
      <c r="W25" s="39">
        <v>8155</v>
      </c>
      <c r="X25" s="40">
        <v>90</v>
      </c>
    </row>
    <row r="26" spans="2:24" x14ac:dyDescent="0.25">
      <c r="B26" s="44"/>
      <c r="T26" s="30" t="s">
        <v>8</v>
      </c>
      <c r="U26" s="30" t="s">
        <v>38</v>
      </c>
      <c r="V26" s="30" t="s">
        <v>23</v>
      </c>
      <c r="W26" s="39">
        <v>1701</v>
      </c>
      <c r="X26" s="40">
        <v>234</v>
      </c>
    </row>
    <row r="27" spans="2:24" x14ac:dyDescent="0.25">
      <c r="B27" s="44"/>
      <c r="T27" s="30" t="s">
        <v>10</v>
      </c>
      <c r="U27" s="30" t="s">
        <v>38</v>
      </c>
      <c r="V27" s="30" t="s">
        <v>22</v>
      </c>
      <c r="W27" s="39">
        <v>2205</v>
      </c>
      <c r="X27" s="40">
        <v>141</v>
      </c>
    </row>
    <row r="28" spans="2:24" x14ac:dyDescent="0.25">
      <c r="B28" s="44"/>
      <c r="T28" s="30" t="s">
        <v>8</v>
      </c>
      <c r="U28" s="30" t="s">
        <v>37</v>
      </c>
      <c r="V28" s="30" t="s">
        <v>19</v>
      </c>
      <c r="W28" s="39">
        <v>1771</v>
      </c>
      <c r="X28" s="40">
        <v>204</v>
      </c>
    </row>
    <row r="29" spans="2:24" x14ac:dyDescent="0.25">
      <c r="B29" s="44"/>
      <c r="T29" s="30" t="s">
        <v>41</v>
      </c>
      <c r="U29" s="30" t="s">
        <v>35</v>
      </c>
      <c r="V29" s="30" t="s">
        <v>15</v>
      </c>
      <c r="W29" s="39">
        <v>2114</v>
      </c>
      <c r="X29" s="40">
        <v>186</v>
      </c>
    </row>
    <row r="30" spans="2:24" x14ac:dyDescent="0.25">
      <c r="B30" s="44"/>
      <c r="T30" s="30" t="s">
        <v>41</v>
      </c>
      <c r="U30" s="30" t="s">
        <v>36</v>
      </c>
      <c r="V30" s="30" t="s">
        <v>13</v>
      </c>
      <c r="W30" s="39">
        <v>10311</v>
      </c>
      <c r="X30" s="40">
        <v>231</v>
      </c>
    </row>
    <row r="31" spans="2:24" x14ac:dyDescent="0.25">
      <c r="B31" s="44"/>
      <c r="T31" s="30" t="s">
        <v>3</v>
      </c>
      <c r="U31" s="30" t="s">
        <v>39</v>
      </c>
      <c r="V31" s="30" t="s">
        <v>16</v>
      </c>
      <c r="W31" s="39">
        <v>21</v>
      </c>
      <c r="X31" s="40">
        <v>168</v>
      </c>
    </row>
    <row r="32" spans="2:24" x14ac:dyDescent="0.25">
      <c r="B32" s="44"/>
      <c r="T32" s="30" t="s">
        <v>10</v>
      </c>
      <c r="U32" s="30" t="s">
        <v>35</v>
      </c>
      <c r="V32" s="30" t="s">
        <v>20</v>
      </c>
      <c r="W32" s="39">
        <v>1974</v>
      </c>
      <c r="X32" s="40">
        <v>195</v>
      </c>
    </row>
    <row r="33" spans="2:24" x14ac:dyDescent="0.25">
      <c r="B33" s="44"/>
      <c r="T33" s="30" t="s">
        <v>5</v>
      </c>
      <c r="U33" s="30" t="s">
        <v>36</v>
      </c>
      <c r="V33" s="30" t="s">
        <v>23</v>
      </c>
      <c r="W33" s="39">
        <v>6314</v>
      </c>
      <c r="X33" s="40">
        <v>15</v>
      </c>
    </row>
    <row r="34" spans="2:24" x14ac:dyDescent="0.25">
      <c r="B34" s="44"/>
      <c r="T34" s="30" t="s">
        <v>10</v>
      </c>
      <c r="U34" s="30" t="s">
        <v>37</v>
      </c>
      <c r="V34" s="30" t="s">
        <v>23</v>
      </c>
      <c r="W34" s="39">
        <v>4683</v>
      </c>
      <c r="X34" s="40">
        <v>30</v>
      </c>
    </row>
    <row r="35" spans="2:24" x14ac:dyDescent="0.25">
      <c r="T35" s="30" t="s">
        <v>41</v>
      </c>
      <c r="U35" s="30" t="s">
        <v>37</v>
      </c>
      <c r="V35" s="30" t="s">
        <v>24</v>
      </c>
      <c r="W35" s="39">
        <v>6398</v>
      </c>
      <c r="X35" s="40">
        <v>102</v>
      </c>
    </row>
    <row r="36" spans="2:24" x14ac:dyDescent="0.25">
      <c r="T36" s="30" t="s">
        <v>2</v>
      </c>
      <c r="U36" s="30" t="s">
        <v>35</v>
      </c>
      <c r="V36" s="30" t="s">
        <v>19</v>
      </c>
      <c r="W36" s="39">
        <v>553</v>
      </c>
      <c r="X36" s="40">
        <v>15</v>
      </c>
    </row>
    <row r="37" spans="2:24" x14ac:dyDescent="0.25">
      <c r="T37" s="30" t="s">
        <v>8</v>
      </c>
      <c r="U37" s="30" t="s">
        <v>39</v>
      </c>
      <c r="V37" s="30" t="s">
        <v>30</v>
      </c>
      <c r="W37" s="39">
        <v>7021</v>
      </c>
      <c r="X37" s="40">
        <v>183</v>
      </c>
    </row>
    <row r="38" spans="2:24" x14ac:dyDescent="0.25">
      <c r="T38" s="30" t="s">
        <v>40</v>
      </c>
      <c r="U38" s="30" t="s">
        <v>39</v>
      </c>
      <c r="V38" s="30" t="s">
        <v>22</v>
      </c>
      <c r="W38" s="39">
        <v>5817</v>
      </c>
      <c r="X38" s="40">
        <v>12</v>
      </c>
    </row>
    <row r="39" spans="2:24" x14ac:dyDescent="0.25">
      <c r="T39" s="30" t="s">
        <v>41</v>
      </c>
      <c r="U39" s="30" t="s">
        <v>39</v>
      </c>
      <c r="V39" s="30" t="s">
        <v>14</v>
      </c>
      <c r="W39" s="39">
        <v>3976</v>
      </c>
      <c r="X39" s="40">
        <v>72</v>
      </c>
    </row>
    <row r="40" spans="2:24" x14ac:dyDescent="0.25">
      <c r="T40" s="30" t="s">
        <v>6</v>
      </c>
      <c r="U40" s="30" t="s">
        <v>38</v>
      </c>
      <c r="V40" s="30" t="s">
        <v>27</v>
      </c>
      <c r="W40" s="39">
        <v>1134</v>
      </c>
      <c r="X40" s="40">
        <v>282</v>
      </c>
    </row>
    <row r="41" spans="2:24" x14ac:dyDescent="0.25">
      <c r="T41" s="30" t="s">
        <v>2</v>
      </c>
      <c r="U41" s="30" t="s">
        <v>39</v>
      </c>
      <c r="V41" s="30" t="s">
        <v>28</v>
      </c>
      <c r="W41" s="39">
        <v>6027</v>
      </c>
      <c r="X41" s="40">
        <v>144</v>
      </c>
    </row>
    <row r="42" spans="2:24" x14ac:dyDescent="0.25">
      <c r="T42" s="30" t="s">
        <v>6</v>
      </c>
      <c r="U42" s="30" t="s">
        <v>37</v>
      </c>
      <c r="V42" s="30" t="s">
        <v>16</v>
      </c>
      <c r="W42" s="39">
        <v>1904</v>
      </c>
      <c r="X42" s="40">
        <v>405</v>
      </c>
    </row>
    <row r="43" spans="2:24" x14ac:dyDescent="0.25">
      <c r="T43" s="30" t="s">
        <v>7</v>
      </c>
      <c r="U43" s="30" t="s">
        <v>34</v>
      </c>
      <c r="V43" s="30" t="s">
        <v>32</v>
      </c>
      <c r="W43" s="39">
        <v>3262</v>
      </c>
      <c r="X43" s="40">
        <v>75</v>
      </c>
    </row>
    <row r="44" spans="2:24" x14ac:dyDescent="0.25">
      <c r="T44" s="30" t="s">
        <v>40</v>
      </c>
      <c r="U44" s="30" t="s">
        <v>34</v>
      </c>
      <c r="V44" s="30" t="s">
        <v>27</v>
      </c>
      <c r="W44" s="39">
        <v>2289</v>
      </c>
      <c r="X44" s="40">
        <v>135</v>
      </c>
    </row>
    <row r="45" spans="2:24" x14ac:dyDescent="0.25">
      <c r="T45" s="30" t="s">
        <v>5</v>
      </c>
      <c r="U45" s="30" t="s">
        <v>34</v>
      </c>
      <c r="V45" s="30" t="s">
        <v>27</v>
      </c>
      <c r="W45" s="39">
        <v>6986</v>
      </c>
      <c r="X45" s="40">
        <v>21</v>
      </c>
    </row>
    <row r="46" spans="2:24" x14ac:dyDescent="0.25">
      <c r="T46" s="30" t="s">
        <v>2</v>
      </c>
      <c r="U46" s="30" t="s">
        <v>38</v>
      </c>
      <c r="V46" s="30" t="s">
        <v>23</v>
      </c>
      <c r="W46" s="39">
        <v>4417</v>
      </c>
      <c r="X46" s="40">
        <v>153</v>
      </c>
    </row>
    <row r="47" spans="2:24" x14ac:dyDescent="0.25">
      <c r="T47" s="30" t="s">
        <v>6</v>
      </c>
      <c r="U47" s="30" t="s">
        <v>34</v>
      </c>
      <c r="V47" s="30" t="s">
        <v>15</v>
      </c>
      <c r="W47" s="39">
        <v>1442</v>
      </c>
      <c r="X47" s="40">
        <v>15</v>
      </c>
    </row>
    <row r="48" spans="2:24" x14ac:dyDescent="0.25">
      <c r="T48" s="30" t="s">
        <v>3</v>
      </c>
      <c r="U48" s="30" t="s">
        <v>35</v>
      </c>
      <c r="V48" s="30" t="s">
        <v>14</v>
      </c>
      <c r="W48" s="39">
        <v>2415</v>
      </c>
      <c r="X48" s="40">
        <v>255</v>
      </c>
    </row>
    <row r="49" spans="20:24" x14ac:dyDescent="0.25">
      <c r="T49" s="30" t="s">
        <v>2</v>
      </c>
      <c r="U49" s="30" t="s">
        <v>37</v>
      </c>
      <c r="V49" s="30" t="s">
        <v>19</v>
      </c>
      <c r="W49" s="39">
        <v>238</v>
      </c>
      <c r="X49" s="40">
        <v>18</v>
      </c>
    </row>
    <row r="50" spans="20:24" x14ac:dyDescent="0.25">
      <c r="T50" s="30" t="s">
        <v>6</v>
      </c>
      <c r="U50" s="30" t="s">
        <v>37</v>
      </c>
      <c r="V50" s="30" t="s">
        <v>23</v>
      </c>
      <c r="W50" s="39">
        <v>4949</v>
      </c>
      <c r="X50" s="40">
        <v>189</v>
      </c>
    </row>
    <row r="51" spans="20:24" x14ac:dyDescent="0.25">
      <c r="T51" s="30" t="s">
        <v>5</v>
      </c>
      <c r="U51" s="30" t="s">
        <v>38</v>
      </c>
      <c r="V51" s="30" t="s">
        <v>32</v>
      </c>
      <c r="W51" s="39">
        <v>5075</v>
      </c>
      <c r="X51" s="40">
        <v>21</v>
      </c>
    </row>
    <row r="52" spans="20:24" x14ac:dyDescent="0.25">
      <c r="T52" s="30" t="s">
        <v>3</v>
      </c>
      <c r="U52" s="30" t="s">
        <v>36</v>
      </c>
      <c r="V52" s="30" t="s">
        <v>16</v>
      </c>
      <c r="W52" s="39">
        <v>9198</v>
      </c>
      <c r="X52" s="40">
        <v>36</v>
      </c>
    </row>
    <row r="53" spans="20:24" x14ac:dyDescent="0.25">
      <c r="T53" s="30" t="s">
        <v>6</v>
      </c>
      <c r="U53" s="30" t="s">
        <v>34</v>
      </c>
      <c r="V53" s="30" t="s">
        <v>29</v>
      </c>
      <c r="W53" s="39">
        <v>3339</v>
      </c>
      <c r="X53" s="40">
        <v>75</v>
      </c>
    </row>
    <row r="54" spans="20:24" x14ac:dyDescent="0.25">
      <c r="T54" s="30" t="s">
        <v>40</v>
      </c>
      <c r="U54" s="30" t="s">
        <v>34</v>
      </c>
      <c r="V54" s="30" t="s">
        <v>17</v>
      </c>
      <c r="W54" s="39">
        <v>5019</v>
      </c>
      <c r="X54" s="40">
        <v>156</v>
      </c>
    </row>
    <row r="55" spans="20:24" x14ac:dyDescent="0.25">
      <c r="T55" s="30" t="s">
        <v>5</v>
      </c>
      <c r="U55" s="30" t="s">
        <v>36</v>
      </c>
      <c r="V55" s="30" t="s">
        <v>16</v>
      </c>
      <c r="W55" s="39">
        <v>16184</v>
      </c>
      <c r="X55" s="40">
        <v>39</v>
      </c>
    </row>
    <row r="56" spans="20:24" x14ac:dyDescent="0.25">
      <c r="T56" s="30" t="s">
        <v>6</v>
      </c>
      <c r="U56" s="30" t="s">
        <v>36</v>
      </c>
      <c r="V56" s="30" t="s">
        <v>21</v>
      </c>
      <c r="W56" s="39">
        <v>497</v>
      </c>
      <c r="X56" s="40">
        <v>63</v>
      </c>
    </row>
    <row r="57" spans="20:24" x14ac:dyDescent="0.25">
      <c r="T57" s="30" t="s">
        <v>2</v>
      </c>
      <c r="U57" s="30" t="s">
        <v>36</v>
      </c>
      <c r="V57" s="30" t="s">
        <v>29</v>
      </c>
      <c r="W57" s="39">
        <v>8211</v>
      </c>
      <c r="X57" s="40">
        <v>75</v>
      </c>
    </row>
    <row r="58" spans="20:24" x14ac:dyDescent="0.25">
      <c r="T58" s="30" t="s">
        <v>2</v>
      </c>
      <c r="U58" s="30" t="s">
        <v>38</v>
      </c>
      <c r="V58" s="30" t="s">
        <v>28</v>
      </c>
      <c r="W58" s="39">
        <v>6580</v>
      </c>
      <c r="X58" s="40">
        <v>183</v>
      </c>
    </row>
    <row r="59" spans="20:24" x14ac:dyDescent="0.25">
      <c r="T59" s="30" t="s">
        <v>41</v>
      </c>
      <c r="U59" s="30" t="s">
        <v>35</v>
      </c>
      <c r="V59" s="30" t="s">
        <v>13</v>
      </c>
      <c r="W59" s="39">
        <v>4760</v>
      </c>
      <c r="X59" s="40">
        <v>69</v>
      </c>
    </row>
    <row r="60" spans="20:24" x14ac:dyDescent="0.25">
      <c r="T60" s="30" t="s">
        <v>40</v>
      </c>
      <c r="U60" s="30" t="s">
        <v>36</v>
      </c>
      <c r="V60" s="30" t="s">
        <v>25</v>
      </c>
      <c r="W60" s="39">
        <v>5439</v>
      </c>
      <c r="X60" s="40">
        <v>30</v>
      </c>
    </row>
    <row r="61" spans="20:24" x14ac:dyDescent="0.25">
      <c r="T61" s="30" t="s">
        <v>41</v>
      </c>
      <c r="U61" s="30" t="s">
        <v>34</v>
      </c>
      <c r="V61" s="30" t="s">
        <v>17</v>
      </c>
      <c r="W61" s="39">
        <v>1463</v>
      </c>
      <c r="X61" s="40">
        <v>39</v>
      </c>
    </row>
    <row r="62" spans="20:24" x14ac:dyDescent="0.25">
      <c r="T62" s="30" t="s">
        <v>3</v>
      </c>
      <c r="U62" s="30" t="s">
        <v>34</v>
      </c>
      <c r="V62" s="30" t="s">
        <v>32</v>
      </c>
      <c r="W62" s="39">
        <v>7777</v>
      </c>
      <c r="X62" s="40">
        <v>504</v>
      </c>
    </row>
    <row r="63" spans="20:24" x14ac:dyDescent="0.25">
      <c r="T63" s="30" t="s">
        <v>9</v>
      </c>
      <c r="U63" s="30" t="s">
        <v>37</v>
      </c>
      <c r="V63" s="30" t="s">
        <v>29</v>
      </c>
      <c r="W63" s="39">
        <v>1085</v>
      </c>
      <c r="X63" s="40">
        <v>273</v>
      </c>
    </row>
    <row r="64" spans="20:24" x14ac:dyDescent="0.25">
      <c r="T64" s="30" t="s">
        <v>5</v>
      </c>
      <c r="U64" s="30" t="s">
        <v>37</v>
      </c>
      <c r="V64" s="30" t="s">
        <v>31</v>
      </c>
      <c r="W64" s="39">
        <v>182</v>
      </c>
      <c r="X64" s="40">
        <v>48</v>
      </c>
    </row>
    <row r="65" spans="20:24" x14ac:dyDescent="0.25">
      <c r="T65" s="30" t="s">
        <v>6</v>
      </c>
      <c r="U65" s="30" t="s">
        <v>34</v>
      </c>
      <c r="V65" s="30" t="s">
        <v>27</v>
      </c>
      <c r="W65" s="39">
        <v>4242</v>
      </c>
      <c r="X65" s="40">
        <v>207</v>
      </c>
    </row>
    <row r="66" spans="20:24" x14ac:dyDescent="0.25">
      <c r="T66" s="30" t="s">
        <v>6</v>
      </c>
      <c r="U66" s="30" t="s">
        <v>36</v>
      </c>
      <c r="V66" s="30" t="s">
        <v>32</v>
      </c>
      <c r="W66" s="39">
        <v>6118</v>
      </c>
      <c r="X66" s="40">
        <v>9</v>
      </c>
    </row>
    <row r="67" spans="20:24" x14ac:dyDescent="0.25">
      <c r="T67" s="30" t="s">
        <v>10</v>
      </c>
      <c r="U67" s="30" t="s">
        <v>36</v>
      </c>
      <c r="V67" s="30" t="s">
        <v>23</v>
      </c>
      <c r="W67" s="39">
        <v>2317</v>
      </c>
      <c r="X67" s="40">
        <v>261</v>
      </c>
    </row>
    <row r="68" spans="20:24" x14ac:dyDescent="0.25">
      <c r="T68" s="30" t="s">
        <v>6</v>
      </c>
      <c r="U68" s="30" t="s">
        <v>38</v>
      </c>
      <c r="V68" s="30" t="s">
        <v>16</v>
      </c>
      <c r="W68" s="39">
        <v>938</v>
      </c>
      <c r="X68" s="40">
        <v>6</v>
      </c>
    </row>
    <row r="69" spans="20:24" x14ac:dyDescent="0.25">
      <c r="T69" s="30" t="s">
        <v>8</v>
      </c>
      <c r="U69" s="30" t="s">
        <v>37</v>
      </c>
      <c r="V69" s="30" t="s">
        <v>15</v>
      </c>
      <c r="W69" s="39">
        <v>9709</v>
      </c>
      <c r="X69" s="40">
        <v>30</v>
      </c>
    </row>
    <row r="70" spans="20:24" x14ac:dyDescent="0.25">
      <c r="T70" s="30" t="s">
        <v>7</v>
      </c>
      <c r="U70" s="30" t="s">
        <v>34</v>
      </c>
      <c r="V70" s="30" t="s">
        <v>20</v>
      </c>
      <c r="W70" s="39">
        <v>2205</v>
      </c>
      <c r="X70" s="40">
        <v>138</v>
      </c>
    </row>
    <row r="71" spans="20:24" x14ac:dyDescent="0.25">
      <c r="T71" s="30" t="s">
        <v>7</v>
      </c>
      <c r="U71" s="30" t="s">
        <v>37</v>
      </c>
      <c r="V71" s="30" t="s">
        <v>17</v>
      </c>
      <c r="W71" s="39">
        <v>4487</v>
      </c>
      <c r="X71" s="40">
        <v>111</v>
      </c>
    </row>
    <row r="72" spans="20:24" x14ac:dyDescent="0.25">
      <c r="T72" s="30" t="s">
        <v>5</v>
      </c>
      <c r="U72" s="30" t="s">
        <v>35</v>
      </c>
      <c r="V72" s="30" t="s">
        <v>18</v>
      </c>
      <c r="W72" s="39">
        <v>2415</v>
      </c>
      <c r="X72" s="40">
        <v>15</v>
      </c>
    </row>
    <row r="73" spans="20:24" x14ac:dyDescent="0.25">
      <c r="T73" s="30" t="s">
        <v>40</v>
      </c>
      <c r="U73" s="30" t="s">
        <v>34</v>
      </c>
      <c r="V73" s="30" t="s">
        <v>19</v>
      </c>
      <c r="W73" s="39">
        <v>4018</v>
      </c>
      <c r="X73" s="40">
        <v>162</v>
      </c>
    </row>
    <row r="74" spans="20:24" x14ac:dyDescent="0.25">
      <c r="T74" s="30" t="s">
        <v>5</v>
      </c>
      <c r="U74" s="30" t="s">
        <v>34</v>
      </c>
      <c r="V74" s="30" t="s">
        <v>19</v>
      </c>
      <c r="W74" s="39">
        <v>861</v>
      </c>
      <c r="X74" s="40">
        <v>195</v>
      </c>
    </row>
    <row r="75" spans="20:24" x14ac:dyDescent="0.25">
      <c r="T75" s="30" t="s">
        <v>10</v>
      </c>
      <c r="U75" s="30" t="s">
        <v>38</v>
      </c>
      <c r="V75" s="30" t="s">
        <v>14</v>
      </c>
      <c r="W75" s="39">
        <v>5586</v>
      </c>
      <c r="X75" s="40">
        <v>525</v>
      </c>
    </row>
    <row r="76" spans="20:24" x14ac:dyDescent="0.25">
      <c r="T76" s="30" t="s">
        <v>7</v>
      </c>
      <c r="U76" s="30" t="s">
        <v>34</v>
      </c>
      <c r="V76" s="30" t="s">
        <v>33</v>
      </c>
      <c r="W76" s="39">
        <v>2226</v>
      </c>
      <c r="X76" s="40">
        <v>48</v>
      </c>
    </row>
    <row r="77" spans="20:24" x14ac:dyDescent="0.25">
      <c r="T77" s="30" t="s">
        <v>9</v>
      </c>
      <c r="U77" s="30" t="s">
        <v>34</v>
      </c>
      <c r="V77" s="30" t="s">
        <v>28</v>
      </c>
      <c r="W77" s="39">
        <v>14329</v>
      </c>
      <c r="X77" s="40">
        <v>150</v>
      </c>
    </row>
    <row r="78" spans="20:24" x14ac:dyDescent="0.25">
      <c r="T78" s="30" t="s">
        <v>9</v>
      </c>
      <c r="U78" s="30" t="s">
        <v>34</v>
      </c>
      <c r="V78" s="30" t="s">
        <v>20</v>
      </c>
      <c r="W78" s="39">
        <v>8463</v>
      </c>
      <c r="X78" s="40">
        <v>492</v>
      </c>
    </row>
    <row r="79" spans="20:24" x14ac:dyDescent="0.25">
      <c r="T79" s="30" t="s">
        <v>5</v>
      </c>
      <c r="U79" s="30" t="s">
        <v>34</v>
      </c>
      <c r="V79" s="30" t="s">
        <v>29</v>
      </c>
      <c r="W79" s="39">
        <v>2891</v>
      </c>
      <c r="X79" s="40">
        <v>102</v>
      </c>
    </row>
    <row r="80" spans="20:24" x14ac:dyDescent="0.25">
      <c r="T80" s="30" t="s">
        <v>3</v>
      </c>
      <c r="U80" s="30" t="s">
        <v>36</v>
      </c>
      <c r="V80" s="30" t="s">
        <v>23</v>
      </c>
      <c r="W80" s="39">
        <v>3773</v>
      </c>
      <c r="X80" s="40">
        <v>165</v>
      </c>
    </row>
    <row r="81" spans="20:24" x14ac:dyDescent="0.25">
      <c r="T81" s="30" t="s">
        <v>41</v>
      </c>
      <c r="U81" s="30" t="s">
        <v>36</v>
      </c>
      <c r="V81" s="30" t="s">
        <v>28</v>
      </c>
      <c r="W81" s="39">
        <v>854</v>
      </c>
      <c r="X81" s="40">
        <v>309</v>
      </c>
    </row>
    <row r="82" spans="20:24" x14ac:dyDescent="0.25">
      <c r="T82" s="30" t="s">
        <v>6</v>
      </c>
      <c r="U82" s="30" t="s">
        <v>36</v>
      </c>
      <c r="V82" s="30" t="s">
        <v>17</v>
      </c>
      <c r="W82" s="39">
        <v>4970</v>
      </c>
      <c r="X82" s="40">
        <v>156</v>
      </c>
    </row>
    <row r="83" spans="20:24" x14ac:dyDescent="0.25">
      <c r="T83" s="30" t="s">
        <v>9</v>
      </c>
      <c r="U83" s="30" t="s">
        <v>35</v>
      </c>
      <c r="V83" s="30" t="s">
        <v>26</v>
      </c>
      <c r="W83" s="39">
        <v>98</v>
      </c>
      <c r="X83" s="40">
        <v>159</v>
      </c>
    </row>
    <row r="84" spans="20:24" x14ac:dyDescent="0.25">
      <c r="T84" s="30" t="s">
        <v>5</v>
      </c>
      <c r="U84" s="30" t="s">
        <v>35</v>
      </c>
      <c r="V84" s="30" t="s">
        <v>15</v>
      </c>
      <c r="W84" s="39">
        <v>13391</v>
      </c>
      <c r="X84" s="40">
        <v>201</v>
      </c>
    </row>
    <row r="85" spans="20:24" x14ac:dyDescent="0.25">
      <c r="T85" s="30" t="s">
        <v>8</v>
      </c>
      <c r="U85" s="30" t="s">
        <v>39</v>
      </c>
      <c r="V85" s="30" t="s">
        <v>31</v>
      </c>
      <c r="W85" s="39">
        <v>8890</v>
      </c>
      <c r="X85" s="40">
        <v>210</v>
      </c>
    </row>
    <row r="86" spans="20:24" x14ac:dyDescent="0.25">
      <c r="T86" s="30" t="s">
        <v>2</v>
      </c>
      <c r="U86" s="30" t="s">
        <v>38</v>
      </c>
      <c r="V86" s="30" t="s">
        <v>13</v>
      </c>
      <c r="W86" s="39">
        <v>56</v>
      </c>
      <c r="X86" s="40">
        <v>51</v>
      </c>
    </row>
    <row r="87" spans="20:24" x14ac:dyDescent="0.25">
      <c r="T87" s="30" t="s">
        <v>3</v>
      </c>
      <c r="U87" s="30" t="s">
        <v>36</v>
      </c>
      <c r="V87" s="30" t="s">
        <v>25</v>
      </c>
      <c r="W87" s="39">
        <v>3339</v>
      </c>
      <c r="X87" s="40">
        <v>39</v>
      </c>
    </row>
    <row r="88" spans="20:24" x14ac:dyDescent="0.25">
      <c r="T88" s="30" t="s">
        <v>10</v>
      </c>
      <c r="U88" s="30" t="s">
        <v>35</v>
      </c>
      <c r="V88" s="30" t="s">
        <v>18</v>
      </c>
      <c r="W88" s="39">
        <v>3808</v>
      </c>
      <c r="X88" s="40">
        <v>279</v>
      </c>
    </row>
    <row r="89" spans="20:24" x14ac:dyDescent="0.25">
      <c r="T89" s="30" t="s">
        <v>10</v>
      </c>
      <c r="U89" s="30" t="s">
        <v>38</v>
      </c>
      <c r="V89" s="30" t="s">
        <v>13</v>
      </c>
      <c r="W89" s="39">
        <v>63</v>
      </c>
      <c r="X89" s="40">
        <v>123</v>
      </c>
    </row>
    <row r="90" spans="20:24" x14ac:dyDescent="0.25">
      <c r="T90" s="30" t="s">
        <v>2</v>
      </c>
      <c r="U90" s="30" t="s">
        <v>39</v>
      </c>
      <c r="V90" s="30" t="s">
        <v>27</v>
      </c>
      <c r="W90" s="39">
        <v>7812</v>
      </c>
      <c r="X90" s="40">
        <v>81</v>
      </c>
    </row>
    <row r="91" spans="20:24" x14ac:dyDescent="0.25">
      <c r="T91" s="30" t="s">
        <v>40</v>
      </c>
      <c r="U91" s="30" t="s">
        <v>37</v>
      </c>
      <c r="V91" s="30" t="s">
        <v>19</v>
      </c>
      <c r="W91" s="39">
        <v>7693</v>
      </c>
      <c r="X91" s="40">
        <v>21</v>
      </c>
    </row>
    <row r="92" spans="20:24" x14ac:dyDescent="0.25">
      <c r="T92" s="30" t="s">
        <v>3</v>
      </c>
      <c r="U92" s="30" t="s">
        <v>36</v>
      </c>
      <c r="V92" s="30" t="s">
        <v>28</v>
      </c>
      <c r="W92" s="39">
        <v>973</v>
      </c>
      <c r="X92" s="40">
        <v>162</v>
      </c>
    </row>
    <row r="93" spans="20:24" x14ac:dyDescent="0.25">
      <c r="T93" s="30" t="s">
        <v>10</v>
      </c>
      <c r="U93" s="30" t="s">
        <v>35</v>
      </c>
      <c r="V93" s="30" t="s">
        <v>21</v>
      </c>
      <c r="W93" s="39">
        <v>567</v>
      </c>
      <c r="X93" s="40">
        <v>228</v>
      </c>
    </row>
    <row r="94" spans="20:24" x14ac:dyDescent="0.25">
      <c r="T94" s="30" t="s">
        <v>10</v>
      </c>
      <c r="U94" s="30" t="s">
        <v>36</v>
      </c>
      <c r="V94" s="30" t="s">
        <v>29</v>
      </c>
      <c r="W94" s="39">
        <v>2471</v>
      </c>
      <c r="X94" s="40">
        <v>342</v>
      </c>
    </row>
    <row r="95" spans="20:24" x14ac:dyDescent="0.25">
      <c r="T95" s="30" t="s">
        <v>5</v>
      </c>
      <c r="U95" s="30" t="s">
        <v>38</v>
      </c>
      <c r="V95" s="30" t="s">
        <v>13</v>
      </c>
      <c r="W95" s="39">
        <v>7189</v>
      </c>
      <c r="X95" s="40">
        <v>54</v>
      </c>
    </row>
    <row r="96" spans="20:24" x14ac:dyDescent="0.25">
      <c r="T96" s="30" t="s">
        <v>41</v>
      </c>
      <c r="U96" s="30" t="s">
        <v>35</v>
      </c>
      <c r="V96" s="30" t="s">
        <v>28</v>
      </c>
      <c r="W96" s="39">
        <v>7455</v>
      </c>
      <c r="X96" s="40">
        <v>216</v>
      </c>
    </row>
    <row r="97" spans="20:24" x14ac:dyDescent="0.25">
      <c r="T97" s="30" t="s">
        <v>3</v>
      </c>
      <c r="U97" s="30" t="s">
        <v>34</v>
      </c>
      <c r="V97" s="30" t="s">
        <v>26</v>
      </c>
      <c r="W97" s="39">
        <v>3108</v>
      </c>
      <c r="X97" s="40">
        <v>54</v>
      </c>
    </row>
    <row r="98" spans="20:24" x14ac:dyDescent="0.25">
      <c r="T98" s="30" t="s">
        <v>6</v>
      </c>
      <c r="U98" s="30" t="s">
        <v>38</v>
      </c>
      <c r="V98" s="30" t="s">
        <v>25</v>
      </c>
      <c r="W98" s="39">
        <v>469</v>
      </c>
      <c r="X98" s="40">
        <v>75</v>
      </c>
    </row>
    <row r="99" spans="20:24" x14ac:dyDescent="0.25">
      <c r="T99" s="30" t="s">
        <v>9</v>
      </c>
      <c r="U99" s="30" t="s">
        <v>37</v>
      </c>
      <c r="V99" s="30" t="s">
        <v>23</v>
      </c>
      <c r="W99" s="39">
        <v>2737</v>
      </c>
      <c r="X99" s="40">
        <v>93</v>
      </c>
    </row>
    <row r="100" spans="20:24" x14ac:dyDescent="0.25">
      <c r="T100" s="30" t="s">
        <v>9</v>
      </c>
      <c r="U100" s="30" t="s">
        <v>37</v>
      </c>
      <c r="V100" s="30" t="s">
        <v>25</v>
      </c>
      <c r="W100" s="39">
        <v>4305</v>
      </c>
      <c r="X100" s="40">
        <v>156</v>
      </c>
    </row>
    <row r="101" spans="20:24" x14ac:dyDescent="0.25">
      <c r="T101" s="30" t="s">
        <v>9</v>
      </c>
      <c r="U101" s="30" t="s">
        <v>38</v>
      </c>
      <c r="V101" s="30" t="s">
        <v>17</v>
      </c>
      <c r="W101" s="39">
        <v>2408</v>
      </c>
      <c r="X101" s="40">
        <v>9</v>
      </c>
    </row>
    <row r="102" spans="20:24" x14ac:dyDescent="0.25">
      <c r="T102" s="30" t="s">
        <v>3</v>
      </c>
      <c r="U102" s="30" t="s">
        <v>36</v>
      </c>
      <c r="V102" s="30" t="s">
        <v>19</v>
      </c>
      <c r="W102" s="39">
        <v>1281</v>
      </c>
      <c r="X102" s="40">
        <v>18</v>
      </c>
    </row>
    <row r="103" spans="20:24" x14ac:dyDescent="0.25">
      <c r="T103" s="30" t="s">
        <v>40</v>
      </c>
      <c r="U103" s="30" t="s">
        <v>35</v>
      </c>
      <c r="V103" s="30" t="s">
        <v>32</v>
      </c>
      <c r="W103" s="39">
        <v>12348</v>
      </c>
      <c r="X103" s="40">
        <v>234</v>
      </c>
    </row>
    <row r="104" spans="20:24" x14ac:dyDescent="0.25">
      <c r="T104" s="30" t="s">
        <v>3</v>
      </c>
      <c r="U104" s="30" t="s">
        <v>34</v>
      </c>
      <c r="V104" s="30" t="s">
        <v>28</v>
      </c>
      <c r="W104" s="39">
        <v>3689</v>
      </c>
      <c r="X104" s="40">
        <v>312</v>
      </c>
    </row>
    <row r="105" spans="20:24" x14ac:dyDescent="0.25">
      <c r="T105" s="30" t="s">
        <v>7</v>
      </c>
      <c r="U105" s="30" t="s">
        <v>36</v>
      </c>
      <c r="V105" s="30" t="s">
        <v>19</v>
      </c>
      <c r="W105" s="39">
        <v>2870</v>
      </c>
      <c r="X105" s="40">
        <v>300</v>
      </c>
    </row>
    <row r="106" spans="20:24" x14ac:dyDescent="0.25">
      <c r="T106" s="30" t="s">
        <v>2</v>
      </c>
      <c r="U106" s="30" t="s">
        <v>36</v>
      </c>
      <c r="V106" s="30" t="s">
        <v>27</v>
      </c>
      <c r="W106" s="39">
        <v>798</v>
      </c>
      <c r="X106" s="40">
        <v>519</v>
      </c>
    </row>
    <row r="107" spans="20:24" x14ac:dyDescent="0.25">
      <c r="T107" s="30" t="s">
        <v>41</v>
      </c>
      <c r="U107" s="30" t="s">
        <v>37</v>
      </c>
      <c r="V107" s="30" t="s">
        <v>21</v>
      </c>
      <c r="W107" s="39">
        <v>2933</v>
      </c>
      <c r="X107" s="40">
        <v>9</v>
      </c>
    </row>
    <row r="108" spans="20:24" x14ac:dyDescent="0.25">
      <c r="T108" s="30" t="s">
        <v>5</v>
      </c>
      <c r="U108" s="30" t="s">
        <v>35</v>
      </c>
      <c r="V108" s="30" t="s">
        <v>4</v>
      </c>
      <c r="W108" s="39">
        <v>2744</v>
      </c>
      <c r="X108" s="40">
        <v>9</v>
      </c>
    </row>
    <row r="109" spans="20:24" x14ac:dyDescent="0.25">
      <c r="T109" s="30" t="s">
        <v>40</v>
      </c>
      <c r="U109" s="30" t="s">
        <v>36</v>
      </c>
      <c r="V109" s="30" t="s">
        <v>33</v>
      </c>
      <c r="W109" s="39">
        <v>9772</v>
      </c>
      <c r="X109" s="40">
        <v>90</v>
      </c>
    </row>
    <row r="110" spans="20:24" x14ac:dyDescent="0.25">
      <c r="T110" s="30" t="s">
        <v>7</v>
      </c>
      <c r="U110" s="30" t="s">
        <v>34</v>
      </c>
      <c r="V110" s="30" t="s">
        <v>25</v>
      </c>
      <c r="W110" s="39">
        <v>1568</v>
      </c>
      <c r="X110" s="40">
        <v>96</v>
      </c>
    </row>
    <row r="111" spans="20:24" x14ac:dyDescent="0.25">
      <c r="T111" s="30" t="s">
        <v>2</v>
      </c>
      <c r="U111" s="30" t="s">
        <v>36</v>
      </c>
      <c r="V111" s="30" t="s">
        <v>16</v>
      </c>
      <c r="W111" s="39">
        <v>11417</v>
      </c>
      <c r="X111" s="40">
        <v>21</v>
      </c>
    </row>
    <row r="112" spans="20:24" x14ac:dyDescent="0.25">
      <c r="T112" s="30" t="s">
        <v>40</v>
      </c>
      <c r="U112" s="30" t="s">
        <v>34</v>
      </c>
      <c r="V112" s="30" t="s">
        <v>26</v>
      </c>
      <c r="W112" s="39">
        <v>6748</v>
      </c>
      <c r="X112" s="40">
        <v>48</v>
      </c>
    </row>
    <row r="113" spans="20:24" x14ac:dyDescent="0.25">
      <c r="T113" s="30" t="s">
        <v>10</v>
      </c>
      <c r="U113" s="30" t="s">
        <v>36</v>
      </c>
      <c r="V113" s="30" t="s">
        <v>27</v>
      </c>
      <c r="W113" s="39">
        <v>1407</v>
      </c>
      <c r="X113" s="40">
        <v>72</v>
      </c>
    </row>
    <row r="114" spans="20:24" x14ac:dyDescent="0.25">
      <c r="T114" s="30" t="s">
        <v>8</v>
      </c>
      <c r="U114" s="30" t="s">
        <v>35</v>
      </c>
      <c r="V114" s="30" t="s">
        <v>29</v>
      </c>
      <c r="W114" s="39">
        <v>2023</v>
      </c>
      <c r="X114" s="40">
        <v>168</v>
      </c>
    </row>
    <row r="115" spans="20:24" x14ac:dyDescent="0.25">
      <c r="T115" s="30" t="s">
        <v>5</v>
      </c>
      <c r="U115" s="30" t="s">
        <v>39</v>
      </c>
      <c r="V115" s="30" t="s">
        <v>26</v>
      </c>
      <c r="W115" s="39">
        <v>5236</v>
      </c>
      <c r="X115" s="40">
        <v>51</v>
      </c>
    </row>
    <row r="116" spans="20:24" x14ac:dyDescent="0.25">
      <c r="T116" s="30" t="s">
        <v>41</v>
      </c>
      <c r="U116" s="30" t="s">
        <v>36</v>
      </c>
      <c r="V116" s="30" t="s">
        <v>19</v>
      </c>
      <c r="W116" s="39">
        <v>1925</v>
      </c>
      <c r="X116" s="40">
        <v>192</v>
      </c>
    </row>
    <row r="117" spans="20:24" x14ac:dyDescent="0.25">
      <c r="T117" s="30" t="s">
        <v>7</v>
      </c>
      <c r="U117" s="30" t="s">
        <v>37</v>
      </c>
      <c r="V117" s="30" t="s">
        <v>14</v>
      </c>
      <c r="W117" s="39">
        <v>6608</v>
      </c>
      <c r="X117" s="40">
        <v>225</v>
      </c>
    </row>
    <row r="118" spans="20:24" x14ac:dyDescent="0.25">
      <c r="T118" s="30" t="s">
        <v>6</v>
      </c>
      <c r="U118" s="30" t="s">
        <v>34</v>
      </c>
      <c r="V118" s="30" t="s">
        <v>26</v>
      </c>
      <c r="W118" s="39">
        <v>8008</v>
      </c>
      <c r="X118" s="40">
        <v>456</v>
      </c>
    </row>
    <row r="119" spans="20:24" x14ac:dyDescent="0.25">
      <c r="T119" s="30" t="s">
        <v>10</v>
      </c>
      <c r="U119" s="30" t="s">
        <v>34</v>
      </c>
      <c r="V119" s="30" t="s">
        <v>25</v>
      </c>
      <c r="W119" s="39">
        <v>1428</v>
      </c>
      <c r="X119" s="40">
        <v>93</v>
      </c>
    </row>
    <row r="120" spans="20:24" x14ac:dyDescent="0.25">
      <c r="T120" s="30" t="s">
        <v>6</v>
      </c>
      <c r="U120" s="30" t="s">
        <v>34</v>
      </c>
      <c r="V120" s="30" t="s">
        <v>4</v>
      </c>
      <c r="W120" s="39">
        <v>525</v>
      </c>
      <c r="X120" s="40">
        <v>48</v>
      </c>
    </row>
    <row r="121" spans="20:24" x14ac:dyDescent="0.25">
      <c r="T121" s="30" t="s">
        <v>6</v>
      </c>
      <c r="U121" s="30" t="s">
        <v>37</v>
      </c>
      <c r="V121" s="30" t="s">
        <v>18</v>
      </c>
      <c r="W121" s="39">
        <v>1505</v>
      </c>
      <c r="X121" s="40">
        <v>102</v>
      </c>
    </row>
    <row r="122" spans="20:24" x14ac:dyDescent="0.25">
      <c r="T122" s="30" t="s">
        <v>7</v>
      </c>
      <c r="U122" s="30" t="s">
        <v>35</v>
      </c>
      <c r="V122" s="30" t="s">
        <v>30</v>
      </c>
      <c r="W122" s="39">
        <v>6755</v>
      </c>
      <c r="X122" s="40">
        <v>252</v>
      </c>
    </row>
    <row r="123" spans="20:24" x14ac:dyDescent="0.25">
      <c r="T123" s="30" t="s">
        <v>2</v>
      </c>
      <c r="U123" s="30" t="s">
        <v>37</v>
      </c>
      <c r="V123" s="30" t="s">
        <v>18</v>
      </c>
      <c r="W123" s="39">
        <v>11571</v>
      </c>
      <c r="X123" s="40">
        <v>138</v>
      </c>
    </row>
    <row r="124" spans="20:24" x14ac:dyDescent="0.25">
      <c r="T124" s="30" t="s">
        <v>40</v>
      </c>
      <c r="U124" s="30" t="s">
        <v>38</v>
      </c>
      <c r="V124" s="30" t="s">
        <v>25</v>
      </c>
      <c r="W124" s="39">
        <v>2541</v>
      </c>
      <c r="X124" s="40">
        <v>90</v>
      </c>
    </row>
    <row r="125" spans="20:24" x14ac:dyDescent="0.25">
      <c r="T125" s="30" t="s">
        <v>41</v>
      </c>
      <c r="U125" s="30" t="s">
        <v>37</v>
      </c>
      <c r="V125" s="30" t="s">
        <v>30</v>
      </c>
      <c r="W125" s="39">
        <v>1526</v>
      </c>
      <c r="X125" s="40">
        <v>240</v>
      </c>
    </row>
    <row r="126" spans="20:24" x14ac:dyDescent="0.25">
      <c r="T126" s="30" t="s">
        <v>40</v>
      </c>
      <c r="U126" s="30" t="s">
        <v>38</v>
      </c>
      <c r="V126" s="30" t="s">
        <v>4</v>
      </c>
      <c r="W126" s="39">
        <v>6125</v>
      </c>
      <c r="X126" s="40">
        <v>102</v>
      </c>
    </row>
    <row r="127" spans="20:24" x14ac:dyDescent="0.25">
      <c r="T127" s="30" t="s">
        <v>41</v>
      </c>
      <c r="U127" s="30" t="s">
        <v>35</v>
      </c>
      <c r="V127" s="30" t="s">
        <v>27</v>
      </c>
      <c r="W127" s="39">
        <v>847</v>
      </c>
      <c r="X127" s="40">
        <v>129</v>
      </c>
    </row>
    <row r="128" spans="20:24" x14ac:dyDescent="0.25">
      <c r="T128" s="30" t="s">
        <v>8</v>
      </c>
      <c r="U128" s="30" t="s">
        <v>35</v>
      </c>
      <c r="V128" s="30" t="s">
        <v>27</v>
      </c>
      <c r="W128" s="39">
        <v>4753</v>
      </c>
      <c r="X128" s="40">
        <v>300</v>
      </c>
    </row>
    <row r="129" spans="20:24" x14ac:dyDescent="0.25">
      <c r="T129" s="30" t="s">
        <v>6</v>
      </c>
      <c r="U129" s="30" t="s">
        <v>38</v>
      </c>
      <c r="V129" s="30" t="s">
        <v>33</v>
      </c>
      <c r="W129" s="39">
        <v>959</v>
      </c>
      <c r="X129" s="40">
        <v>135</v>
      </c>
    </row>
    <row r="130" spans="20:24" x14ac:dyDescent="0.25">
      <c r="T130" s="30" t="s">
        <v>7</v>
      </c>
      <c r="U130" s="30" t="s">
        <v>35</v>
      </c>
      <c r="V130" s="30" t="s">
        <v>24</v>
      </c>
      <c r="W130" s="39">
        <v>2793</v>
      </c>
      <c r="X130" s="40">
        <v>114</v>
      </c>
    </row>
    <row r="131" spans="20:24" x14ac:dyDescent="0.25">
      <c r="T131" s="30" t="s">
        <v>7</v>
      </c>
      <c r="U131" s="30" t="s">
        <v>35</v>
      </c>
      <c r="V131" s="30" t="s">
        <v>14</v>
      </c>
      <c r="W131" s="39">
        <v>4606</v>
      </c>
      <c r="X131" s="40">
        <v>63</v>
      </c>
    </row>
    <row r="132" spans="20:24" x14ac:dyDescent="0.25">
      <c r="T132" s="30" t="s">
        <v>7</v>
      </c>
      <c r="U132" s="30" t="s">
        <v>36</v>
      </c>
      <c r="V132" s="30" t="s">
        <v>29</v>
      </c>
      <c r="W132" s="39">
        <v>5551</v>
      </c>
      <c r="X132" s="40">
        <v>252</v>
      </c>
    </row>
    <row r="133" spans="20:24" x14ac:dyDescent="0.25">
      <c r="T133" s="30" t="s">
        <v>10</v>
      </c>
      <c r="U133" s="30" t="s">
        <v>36</v>
      </c>
      <c r="V133" s="30" t="s">
        <v>32</v>
      </c>
      <c r="W133" s="39">
        <v>6657</v>
      </c>
      <c r="X133" s="40">
        <v>303</v>
      </c>
    </row>
    <row r="134" spans="20:24" x14ac:dyDescent="0.25">
      <c r="T134" s="30" t="s">
        <v>7</v>
      </c>
      <c r="U134" s="30" t="s">
        <v>39</v>
      </c>
      <c r="V134" s="30" t="s">
        <v>17</v>
      </c>
      <c r="W134" s="39">
        <v>4438</v>
      </c>
      <c r="X134" s="40">
        <v>246</v>
      </c>
    </row>
    <row r="135" spans="20:24" x14ac:dyDescent="0.25">
      <c r="T135" s="30" t="s">
        <v>8</v>
      </c>
      <c r="U135" s="30" t="s">
        <v>38</v>
      </c>
      <c r="V135" s="30" t="s">
        <v>22</v>
      </c>
      <c r="W135" s="39">
        <v>168</v>
      </c>
      <c r="X135" s="40">
        <v>84</v>
      </c>
    </row>
    <row r="136" spans="20:24" x14ac:dyDescent="0.25">
      <c r="T136" s="30" t="s">
        <v>7</v>
      </c>
      <c r="U136" s="30" t="s">
        <v>34</v>
      </c>
      <c r="V136" s="30" t="s">
        <v>17</v>
      </c>
      <c r="W136" s="39">
        <v>7777</v>
      </c>
      <c r="X136" s="40">
        <v>39</v>
      </c>
    </row>
    <row r="137" spans="20:24" x14ac:dyDescent="0.25">
      <c r="T137" s="30" t="s">
        <v>5</v>
      </c>
      <c r="U137" s="30" t="s">
        <v>36</v>
      </c>
      <c r="V137" s="30" t="s">
        <v>17</v>
      </c>
      <c r="W137" s="39">
        <v>3339</v>
      </c>
      <c r="X137" s="40">
        <v>348</v>
      </c>
    </row>
    <row r="138" spans="20:24" x14ac:dyDescent="0.25">
      <c r="T138" s="30" t="s">
        <v>7</v>
      </c>
      <c r="U138" s="30" t="s">
        <v>37</v>
      </c>
      <c r="V138" s="30" t="s">
        <v>33</v>
      </c>
      <c r="W138" s="39">
        <v>6391</v>
      </c>
      <c r="X138" s="40">
        <v>48</v>
      </c>
    </row>
    <row r="139" spans="20:24" x14ac:dyDescent="0.25">
      <c r="T139" s="30" t="s">
        <v>5</v>
      </c>
      <c r="U139" s="30" t="s">
        <v>37</v>
      </c>
      <c r="V139" s="30" t="s">
        <v>22</v>
      </c>
      <c r="W139" s="39">
        <v>518</v>
      </c>
      <c r="X139" s="40">
        <v>75</v>
      </c>
    </row>
    <row r="140" spans="20:24" x14ac:dyDescent="0.25">
      <c r="T140" s="30" t="s">
        <v>7</v>
      </c>
      <c r="U140" s="30" t="s">
        <v>38</v>
      </c>
      <c r="V140" s="30" t="s">
        <v>28</v>
      </c>
      <c r="W140" s="39">
        <v>5677</v>
      </c>
      <c r="X140" s="40">
        <v>258</v>
      </c>
    </row>
    <row r="141" spans="20:24" x14ac:dyDescent="0.25">
      <c r="T141" s="30" t="s">
        <v>6</v>
      </c>
      <c r="U141" s="30" t="s">
        <v>39</v>
      </c>
      <c r="V141" s="30" t="s">
        <v>17</v>
      </c>
      <c r="W141" s="39">
        <v>6048</v>
      </c>
      <c r="X141" s="40">
        <v>27</v>
      </c>
    </row>
    <row r="142" spans="20:24" x14ac:dyDescent="0.25">
      <c r="T142" s="30" t="s">
        <v>8</v>
      </c>
      <c r="U142" s="30" t="s">
        <v>38</v>
      </c>
      <c r="V142" s="30" t="s">
        <v>32</v>
      </c>
      <c r="W142" s="39">
        <v>3752</v>
      </c>
      <c r="X142" s="40">
        <v>213</v>
      </c>
    </row>
    <row r="143" spans="20:24" x14ac:dyDescent="0.25">
      <c r="T143" s="30" t="s">
        <v>5</v>
      </c>
      <c r="U143" s="30" t="s">
        <v>35</v>
      </c>
      <c r="V143" s="30" t="s">
        <v>29</v>
      </c>
      <c r="W143" s="39">
        <v>4480</v>
      </c>
      <c r="X143" s="40">
        <v>357</v>
      </c>
    </row>
    <row r="144" spans="20:24" x14ac:dyDescent="0.25">
      <c r="T144" s="30" t="s">
        <v>9</v>
      </c>
      <c r="U144" s="30" t="s">
        <v>37</v>
      </c>
      <c r="V144" s="30" t="s">
        <v>4</v>
      </c>
      <c r="W144" s="39">
        <v>259</v>
      </c>
      <c r="X144" s="40">
        <v>207</v>
      </c>
    </row>
    <row r="145" spans="20:24" x14ac:dyDescent="0.25">
      <c r="T145" s="30" t="s">
        <v>8</v>
      </c>
      <c r="U145" s="30" t="s">
        <v>37</v>
      </c>
      <c r="V145" s="30" t="s">
        <v>30</v>
      </c>
      <c r="W145" s="39">
        <v>42</v>
      </c>
      <c r="X145" s="40">
        <v>150</v>
      </c>
    </row>
    <row r="146" spans="20:24" x14ac:dyDescent="0.25">
      <c r="T146" s="30" t="s">
        <v>41</v>
      </c>
      <c r="U146" s="30" t="s">
        <v>36</v>
      </c>
      <c r="V146" s="30" t="s">
        <v>26</v>
      </c>
      <c r="W146" s="39">
        <v>98</v>
      </c>
      <c r="X146" s="40">
        <v>204</v>
      </c>
    </row>
    <row r="147" spans="20:24" x14ac:dyDescent="0.25">
      <c r="T147" s="30" t="s">
        <v>7</v>
      </c>
      <c r="U147" s="30" t="s">
        <v>35</v>
      </c>
      <c r="V147" s="30" t="s">
        <v>27</v>
      </c>
      <c r="W147" s="39">
        <v>2478</v>
      </c>
      <c r="X147" s="40">
        <v>21</v>
      </c>
    </row>
    <row r="148" spans="20:24" x14ac:dyDescent="0.25">
      <c r="T148" s="30" t="s">
        <v>41</v>
      </c>
      <c r="U148" s="30" t="s">
        <v>34</v>
      </c>
      <c r="V148" s="30" t="s">
        <v>33</v>
      </c>
      <c r="W148" s="39">
        <v>7847</v>
      </c>
      <c r="X148" s="40">
        <v>174</v>
      </c>
    </row>
    <row r="149" spans="20:24" x14ac:dyDescent="0.25">
      <c r="T149" s="30" t="s">
        <v>2</v>
      </c>
      <c r="U149" s="30" t="s">
        <v>37</v>
      </c>
      <c r="V149" s="30" t="s">
        <v>17</v>
      </c>
      <c r="W149" s="39">
        <v>9926</v>
      </c>
      <c r="X149" s="40">
        <v>201</v>
      </c>
    </row>
    <row r="150" spans="20:24" x14ac:dyDescent="0.25">
      <c r="T150" s="30" t="s">
        <v>8</v>
      </c>
      <c r="U150" s="30" t="s">
        <v>38</v>
      </c>
      <c r="V150" s="30" t="s">
        <v>13</v>
      </c>
      <c r="W150" s="39">
        <v>819</v>
      </c>
      <c r="X150" s="40">
        <v>510</v>
      </c>
    </row>
    <row r="151" spans="20:24" x14ac:dyDescent="0.25">
      <c r="T151" s="30" t="s">
        <v>6</v>
      </c>
      <c r="U151" s="30" t="s">
        <v>39</v>
      </c>
      <c r="V151" s="30" t="s">
        <v>29</v>
      </c>
      <c r="W151" s="39">
        <v>3052</v>
      </c>
      <c r="X151" s="40">
        <v>378</v>
      </c>
    </row>
    <row r="152" spans="20:24" x14ac:dyDescent="0.25">
      <c r="T152" s="30" t="s">
        <v>9</v>
      </c>
      <c r="U152" s="30" t="s">
        <v>34</v>
      </c>
      <c r="V152" s="30" t="s">
        <v>21</v>
      </c>
      <c r="W152" s="39">
        <v>6832</v>
      </c>
      <c r="X152" s="40">
        <v>27</v>
      </c>
    </row>
    <row r="153" spans="20:24" x14ac:dyDescent="0.25">
      <c r="T153" s="30" t="s">
        <v>2</v>
      </c>
      <c r="U153" s="30" t="s">
        <v>39</v>
      </c>
      <c r="V153" s="30" t="s">
        <v>16</v>
      </c>
      <c r="W153" s="39">
        <v>2016</v>
      </c>
      <c r="X153" s="40">
        <v>117</v>
      </c>
    </row>
    <row r="154" spans="20:24" x14ac:dyDescent="0.25">
      <c r="T154" s="30" t="s">
        <v>6</v>
      </c>
      <c r="U154" s="30" t="s">
        <v>38</v>
      </c>
      <c r="V154" s="30" t="s">
        <v>21</v>
      </c>
      <c r="W154" s="39">
        <v>7322</v>
      </c>
      <c r="X154" s="40">
        <v>36</v>
      </c>
    </row>
    <row r="155" spans="20:24" x14ac:dyDescent="0.25">
      <c r="T155" s="30" t="s">
        <v>8</v>
      </c>
      <c r="U155" s="30" t="s">
        <v>35</v>
      </c>
      <c r="V155" s="30" t="s">
        <v>33</v>
      </c>
      <c r="W155" s="39">
        <v>357</v>
      </c>
      <c r="X155" s="40">
        <v>126</v>
      </c>
    </row>
    <row r="156" spans="20:24" x14ac:dyDescent="0.25">
      <c r="T156" s="30" t="s">
        <v>9</v>
      </c>
      <c r="U156" s="30" t="s">
        <v>39</v>
      </c>
      <c r="V156" s="30" t="s">
        <v>25</v>
      </c>
      <c r="W156" s="39">
        <v>3192</v>
      </c>
      <c r="X156" s="40">
        <v>72</v>
      </c>
    </row>
    <row r="157" spans="20:24" x14ac:dyDescent="0.25">
      <c r="T157" s="30" t="s">
        <v>7</v>
      </c>
      <c r="U157" s="30" t="s">
        <v>36</v>
      </c>
      <c r="V157" s="30" t="s">
        <v>22</v>
      </c>
      <c r="W157" s="39">
        <v>8435</v>
      </c>
      <c r="X157" s="40">
        <v>42</v>
      </c>
    </row>
    <row r="158" spans="20:24" x14ac:dyDescent="0.25">
      <c r="T158" s="30" t="s">
        <v>40</v>
      </c>
      <c r="U158" s="30" t="s">
        <v>39</v>
      </c>
      <c r="V158" s="30" t="s">
        <v>29</v>
      </c>
      <c r="W158" s="39">
        <v>0</v>
      </c>
      <c r="X158" s="40">
        <v>135</v>
      </c>
    </row>
    <row r="159" spans="20:24" x14ac:dyDescent="0.25">
      <c r="T159" s="30" t="s">
        <v>7</v>
      </c>
      <c r="U159" s="30" t="s">
        <v>34</v>
      </c>
      <c r="V159" s="30" t="s">
        <v>24</v>
      </c>
      <c r="W159" s="39">
        <v>8862</v>
      </c>
      <c r="X159" s="40">
        <v>189</v>
      </c>
    </row>
    <row r="160" spans="20:24" x14ac:dyDescent="0.25">
      <c r="T160" s="30" t="s">
        <v>6</v>
      </c>
      <c r="U160" s="30" t="s">
        <v>37</v>
      </c>
      <c r="V160" s="30" t="s">
        <v>28</v>
      </c>
      <c r="W160" s="39">
        <v>3556</v>
      </c>
      <c r="X160" s="40">
        <v>459</v>
      </c>
    </row>
    <row r="161" spans="20:24" x14ac:dyDescent="0.25">
      <c r="T161" s="30" t="s">
        <v>5</v>
      </c>
      <c r="U161" s="30" t="s">
        <v>34</v>
      </c>
      <c r="V161" s="30" t="s">
        <v>15</v>
      </c>
      <c r="W161" s="39">
        <v>7280</v>
      </c>
      <c r="X161" s="40">
        <v>201</v>
      </c>
    </row>
    <row r="162" spans="20:24" x14ac:dyDescent="0.25">
      <c r="T162" s="30" t="s">
        <v>6</v>
      </c>
      <c r="U162" s="30" t="s">
        <v>34</v>
      </c>
      <c r="V162" s="30" t="s">
        <v>30</v>
      </c>
      <c r="W162" s="39">
        <v>3402</v>
      </c>
      <c r="X162" s="40">
        <v>366</v>
      </c>
    </row>
    <row r="163" spans="20:24" x14ac:dyDescent="0.25">
      <c r="T163" s="30" t="s">
        <v>3</v>
      </c>
      <c r="U163" s="30" t="s">
        <v>37</v>
      </c>
      <c r="V163" s="30" t="s">
        <v>29</v>
      </c>
      <c r="W163" s="39">
        <v>4592</v>
      </c>
      <c r="X163" s="40">
        <v>324</v>
      </c>
    </row>
    <row r="164" spans="20:24" x14ac:dyDescent="0.25">
      <c r="T164" s="30" t="s">
        <v>9</v>
      </c>
      <c r="U164" s="30" t="s">
        <v>35</v>
      </c>
      <c r="V164" s="30" t="s">
        <v>15</v>
      </c>
      <c r="W164" s="39">
        <v>7833</v>
      </c>
      <c r="X164" s="40">
        <v>243</v>
      </c>
    </row>
    <row r="165" spans="20:24" x14ac:dyDescent="0.25">
      <c r="T165" s="30" t="s">
        <v>2</v>
      </c>
      <c r="U165" s="30" t="s">
        <v>39</v>
      </c>
      <c r="V165" s="30" t="s">
        <v>21</v>
      </c>
      <c r="W165" s="39">
        <v>7651</v>
      </c>
      <c r="X165" s="40">
        <v>213</v>
      </c>
    </row>
    <row r="166" spans="20:24" x14ac:dyDescent="0.25">
      <c r="T166" s="30" t="s">
        <v>40</v>
      </c>
      <c r="U166" s="30" t="s">
        <v>35</v>
      </c>
      <c r="V166" s="30" t="s">
        <v>30</v>
      </c>
      <c r="W166" s="39">
        <v>2275</v>
      </c>
      <c r="X166" s="40">
        <v>447</v>
      </c>
    </row>
    <row r="167" spans="20:24" x14ac:dyDescent="0.25">
      <c r="T167" s="30" t="s">
        <v>40</v>
      </c>
      <c r="U167" s="30" t="s">
        <v>38</v>
      </c>
      <c r="V167" s="30" t="s">
        <v>13</v>
      </c>
      <c r="W167" s="39">
        <v>5670</v>
      </c>
      <c r="X167" s="40">
        <v>297</v>
      </c>
    </row>
    <row r="168" spans="20:24" x14ac:dyDescent="0.25">
      <c r="T168" s="30" t="s">
        <v>7</v>
      </c>
      <c r="U168" s="30" t="s">
        <v>35</v>
      </c>
      <c r="V168" s="30" t="s">
        <v>16</v>
      </c>
      <c r="W168" s="39">
        <v>2135</v>
      </c>
      <c r="X168" s="40">
        <v>27</v>
      </c>
    </row>
    <row r="169" spans="20:24" x14ac:dyDescent="0.25">
      <c r="T169" s="30" t="s">
        <v>40</v>
      </c>
      <c r="U169" s="30" t="s">
        <v>34</v>
      </c>
      <c r="V169" s="30" t="s">
        <v>23</v>
      </c>
      <c r="W169" s="39">
        <v>2779</v>
      </c>
      <c r="X169" s="40">
        <v>75</v>
      </c>
    </row>
    <row r="170" spans="20:24" x14ac:dyDescent="0.25">
      <c r="T170" s="30" t="s">
        <v>10</v>
      </c>
      <c r="U170" s="30" t="s">
        <v>39</v>
      </c>
      <c r="V170" s="30" t="s">
        <v>33</v>
      </c>
      <c r="W170" s="39">
        <v>12950</v>
      </c>
      <c r="X170" s="40">
        <v>30</v>
      </c>
    </row>
    <row r="171" spans="20:24" x14ac:dyDescent="0.25">
      <c r="T171" s="30" t="s">
        <v>7</v>
      </c>
      <c r="U171" s="30" t="s">
        <v>36</v>
      </c>
      <c r="V171" s="30" t="s">
        <v>18</v>
      </c>
      <c r="W171" s="39">
        <v>2646</v>
      </c>
      <c r="X171" s="40">
        <v>177</v>
      </c>
    </row>
    <row r="172" spans="20:24" x14ac:dyDescent="0.25">
      <c r="T172" s="30" t="s">
        <v>40</v>
      </c>
      <c r="U172" s="30" t="s">
        <v>34</v>
      </c>
      <c r="V172" s="30" t="s">
        <v>33</v>
      </c>
      <c r="W172" s="39">
        <v>3794</v>
      </c>
      <c r="X172" s="40">
        <v>159</v>
      </c>
    </row>
    <row r="173" spans="20:24" x14ac:dyDescent="0.25">
      <c r="T173" s="30" t="s">
        <v>3</v>
      </c>
      <c r="U173" s="30" t="s">
        <v>35</v>
      </c>
      <c r="V173" s="30" t="s">
        <v>33</v>
      </c>
      <c r="W173" s="39">
        <v>819</v>
      </c>
      <c r="X173" s="40">
        <v>306</v>
      </c>
    </row>
    <row r="174" spans="20:24" x14ac:dyDescent="0.25">
      <c r="T174" s="30" t="s">
        <v>3</v>
      </c>
      <c r="U174" s="30" t="s">
        <v>34</v>
      </c>
      <c r="V174" s="30" t="s">
        <v>20</v>
      </c>
      <c r="W174" s="39">
        <v>2583</v>
      </c>
      <c r="X174" s="40">
        <v>18</v>
      </c>
    </row>
    <row r="175" spans="20:24" x14ac:dyDescent="0.25">
      <c r="T175" s="30" t="s">
        <v>7</v>
      </c>
      <c r="U175" s="30" t="s">
        <v>35</v>
      </c>
      <c r="V175" s="30" t="s">
        <v>19</v>
      </c>
      <c r="W175" s="39">
        <v>4585</v>
      </c>
      <c r="X175" s="40">
        <v>240</v>
      </c>
    </row>
    <row r="176" spans="20:24" x14ac:dyDescent="0.25">
      <c r="T176" s="30" t="s">
        <v>5</v>
      </c>
      <c r="U176" s="30" t="s">
        <v>34</v>
      </c>
      <c r="V176" s="30" t="s">
        <v>33</v>
      </c>
      <c r="W176" s="39">
        <v>1652</v>
      </c>
      <c r="X176" s="40">
        <v>93</v>
      </c>
    </row>
    <row r="177" spans="20:24" x14ac:dyDescent="0.25">
      <c r="T177" s="30" t="s">
        <v>10</v>
      </c>
      <c r="U177" s="30" t="s">
        <v>34</v>
      </c>
      <c r="V177" s="30" t="s">
        <v>26</v>
      </c>
      <c r="W177" s="39">
        <v>4991</v>
      </c>
      <c r="X177" s="40">
        <v>9</v>
      </c>
    </row>
    <row r="178" spans="20:24" x14ac:dyDescent="0.25">
      <c r="T178" s="30" t="s">
        <v>8</v>
      </c>
      <c r="U178" s="30" t="s">
        <v>34</v>
      </c>
      <c r="V178" s="30" t="s">
        <v>16</v>
      </c>
      <c r="W178" s="39">
        <v>2009</v>
      </c>
      <c r="X178" s="40">
        <v>219</v>
      </c>
    </row>
    <row r="179" spans="20:24" x14ac:dyDescent="0.25">
      <c r="T179" s="30" t="s">
        <v>2</v>
      </c>
      <c r="U179" s="30" t="s">
        <v>39</v>
      </c>
      <c r="V179" s="30" t="s">
        <v>22</v>
      </c>
      <c r="W179" s="39">
        <v>1568</v>
      </c>
      <c r="X179" s="40">
        <v>141</v>
      </c>
    </row>
    <row r="180" spans="20:24" x14ac:dyDescent="0.25">
      <c r="T180" s="30" t="s">
        <v>41</v>
      </c>
      <c r="U180" s="30" t="s">
        <v>37</v>
      </c>
      <c r="V180" s="30" t="s">
        <v>20</v>
      </c>
      <c r="W180" s="39">
        <v>3388</v>
      </c>
      <c r="X180" s="40">
        <v>123</v>
      </c>
    </row>
    <row r="181" spans="20:24" x14ac:dyDescent="0.25">
      <c r="T181" s="30" t="s">
        <v>40</v>
      </c>
      <c r="U181" s="30" t="s">
        <v>38</v>
      </c>
      <c r="V181" s="30" t="s">
        <v>24</v>
      </c>
      <c r="W181" s="39">
        <v>623</v>
      </c>
      <c r="X181" s="40">
        <v>51</v>
      </c>
    </row>
    <row r="182" spans="20:24" x14ac:dyDescent="0.25">
      <c r="T182" s="30" t="s">
        <v>6</v>
      </c>
      <c r="U182" s="30" t="s">
        <v>36</v>
      </c>
      <c r="V182" s="30" t="s">
        <v>4</v>
      </c>
      <c r="W182" s="39">
        <v>10073</v>
      </c>
      <c r="X182" s="40">
        <v>120</v>
      </c>
    </row>
    <row r="183" spans="20:24" x14ac:dyDescent="0.25">
      <c r="T183" s="30" t="s">
        <v>8</v>
      </c>
      <c r="U183" s="30" t="s">
        <v>39</v>
      </c>
      <c r="V183" s="30" t="s">
        <v>26</v>
      </c>
      <c r="W183" s="39">
        <v>1561</v>
      </c>
      <c r="X183" s="40">
        <v>27</v>
      </c>
    </row>
    <row r="184" spans="20:24" x14ac:dyDescent="0.25">
      <c r="T184" s="30" t="s">
        <v>9</v>
      </c>
      <c r="U184" s="30" t="s">
        <v>36</v>
      </c>
      <c r="V184" s="30" t="s">
        <v>27</v>
      </c>
      <c r="W184" s="39">
        <v>11522</v>
      </c>
      <c r="X184" s="40">
        <v>204</v>
      </c>
    </row>
    <row r="185" spans="20:24" x14ac:dyDescent="0.25">
      <c r="T185" s="30" t="s">
        <v>6</v>
      </c>
      <c r="U185" s="30" t="s">
        <v>38</v>
      </c>
      <c r="V185" s="30" t="s">
        <v>13</v>
      </c>
      <c r="W185" s="39">
        <v>2317</v>
      </c>
      <c r="X185" s="40">
        <v>123</v>
      </c>
    </row>
    <row r="186" spans="20:24" x14ac:dyDescent="0.25">
      <c r="T186" s="30" t="s">
        <v>10</v>
      </c>
      <c r="U186" s="30" t="s">
        <v>37</v>
      </c>
      <c r="V186" s="30" t="s">
        <v>28</v>
      </c>
      <c r="W186" s="39">
        <v>3059</v>
      </c>
      <c r="X186" s="40">
        <v>27</v>
      </c>
    </row>
    <row r="187" spans="20:24" x14ac:dyDescent="0.25">
      <c r="T187" s="30" t="s">
        <v>41</v>
      </c>
      <c r="U187" s="30" t="s">
        <v>37</v>
      </c>
      <c r="V187" s="30" t="s">
        <v>26</v>
      </c>
      <c r="W187" s="39">
        <v>2324</v>
      </c>
      <c r="X187" s="40">
        <v>177</v>
      </c>
    </row>
    <row r="188" spans="20:24" x14ac:dyDescent="0.25">
      <c r="T188" s="30" t="s">
        <v>3</v>
      </c>
      <c r="U188" s="30" t="s">
        <v>39</v>
      </c>
      <c r="V188" s="30" t="s">
        <v>26</v>
      </c>
      <c r="W188" s="39">
        <v>4956</v>
      </c>
      <c r="X188" s="40">
        <v>171</v>
      </c>
    </row>
    <row r="189" spans="20:24" x14ac:dyDescent="0.25">
      <c r="T189" s="30" t="s">
        <v>10</v>
      </c>
      <c r="U189" s="30" t="s">
        <v>34</v>
      </c>
      <c r="V189" s="30" t="s">
        <v>19</v>
      </c>
      <c r="W189" s="39">
        <v>5355</v>
      </c>
      <c r="X189" s="40">
        <v>204</v>
      </c>
    </row>
    <row r="190" spans="20:24" x14ac:dyDescent="0.25">
      <c r="T190" s="30" t="s">
        <v>3</v>
      </c>
      <c r="U190" s="30" t="s">
        <v>34</v>
      </c>
      <c r="V190" s="30" t="s">
        <v>14</v>
      </c>
      <c r="W190" s="39">
        <v>7259</v>
      </c>
      <c r="X190" s="40">
        <v>276</v>
      </c>
    </row>
    <row r="191" spans="20:24" x14ac:dyDescent="0.25">
      <c r="T191" s="30" t="s">
        <v>8</v>
      </c>
      <c r="U191" s="30" t="s">
        <v>37</v>
      </c>
      <c r="V191" s="30" t="s">
        <v>26</v>
      </c>
      <c r="W191" s="39">
        <v>6279</v>
      </c>
      <c r="X191" s="40">
        <v>45</v>
      </c>
    </row>
    <row r="192" spans="20:24" x14ac:dyDescent="0.25">
      <c r="T192" s="30" t="s">
        <v>40</v>
      </c>
      <c r="U192" s="30" t="s">
        <v>38</v>
      </c>
      <c r="V192" s="30" t="s">
        <v>29</v>
      </c>
      <c r="W192" s="39">
        <v>2541</v>
      </c>
      <c r="X192" s="40">
        <v>45</v>
      </c>
    </row>
    <row r="193" spans="20:24" x14ac:dyDescent="0.25">
      <c r="T193" s="30" t="s">
        <v>6</v>
      </c>
      <c r="U193" s="30" t="s">
        <v>35</v>
      </c>
      <c r="V193" s="30" t="s">
        <v>27</v>
      </c>
      <c r="W193" s="39">
        <v>3864</v>
      </c>
      <c r="X193" s="40">
        <v>177</v>
      </c>
    </row>
    <row r="194" spans="20:24" x14ac:dyDescent="0.25">
      <c r="T194" s="30" t="s">
        <v>5</v>
      </c>
      <c r="U194" s="30" t="s">
        <v>36</v>
      </c>
      <c r="V194" s="30" t="s">
        <v>13</v>
      </c>
      <c r="W194" s="39">
        <v>6146</v>
      </c>
      <c r="X194" s="40">
        <v>63</v>
      </c>
    </row>
    <row r="195" spans="20:24" x14ac:dyDescent="0.25">
      <c r="T195" s="30" t="s">
        <v>9</v>
      </c>
      <c r="U195" s="30" t="s">
        <v>39</v>
      </c>
      <c r="V195" s="30" t="s">
        <v>18</v>
      </c>
      <c r="W195" s="39">
        <v>2639</v>
      </c>
      <c r="X195" s="40">
        <v>204</v>
      </c>
    </row>
    <row r="196" spans="20:24" x14ac:dyDescent="0.25">
      <c r="T196" s="30" t="s">
        <v>8</v>
      </c>
      <c r="U196" s="30" t="s">
        <v>37</v>
      </c>
      <c r="V196" s="30" t="s">
        <v>22</v>
      </c>
      <c r="W196" s="39">
        <v>1890</v>
      </c>
      <c r="X196" s="40">
        <v>195</v>
      </c>
    </row>
    <row r="197" spans="20:24" x14ac:dyDescent="0.25">
      <c r="T197" s="30" t="s">
        <v>7</v>
      </c>
      <c r="U197" s="30" t="s">
        <v>34</v>
      </c>
      <c r="V197" s="30" t="s">
        <v>14</v>
      </c>
      <c r="W197" s="39">
        <v>1932</v>
      </c>
      <c r="X197" s="40">
        <v>369</v>
      </c>
    </row>
    <row r="198" spans="20:24" x14ac:dyDescent="0.25">
      <c r="T198" s="30" t="s">
        <v>3</v>
      </c>
      <c r="U198" s="30" t="s">
        <v>34</v>
      </c>
      <c r="V198" s="30" t="s">
        <v>25</v>
      </c>
      <c r="W198" s="39">
        <v>6300</v>
      </c>
      <c r="X198" s="40">
        <v>42</v>
      </c>
    </row>
    <row r="199" spans="20:24" x14ac:dyDescent="0.25">
      <c r="T199" s="30" t="s">
        <v>6</v>
      </c>
      <c r="U199" s="30" t="s">
        <v>37</v>
      </c>
      <c r="V199" s="30" t="s">
        <v>30</v>
      </c>
      <c r="W199" s="39">
        <v>560</v>
      </c>
      <c r="X199" s="40">
        <v>81</v>
      </c>
    </row>
    <row r="200" spans="20:24" x14ac:dyDescent="0.25">
      <c r="T200" s="30" t="s">
        <v>9</v>
      </c>
      <c r="U200" s="30" t="s">
        <v>37</v>
      </c>
      <c r="V200" s="30" t="s">
        <v>26</v>
      </c>
      <c r="W200" s="39">
        <v>2856</v>
      </c>
      <c r="X200" s="40">
        <v>246</v>
      </c>
    </row>
    <row r="201" spans="20:24" x14ac:dyDescent="0.25">
      <c r="T201" s="30" t="s">
        <v>9</v>
      </c>
      <c r="U201" s="30" t="s">
        <v>34</v>
      </c>
      <c r="V201" s="30" t="s">
        <v>17</v>
      </c>
      <c r="W201" s="39">
        <v>707</v>
      </c>
      <c r="X201" s="40">
        <v>174</v>
      </c>
    </row>
    <row r="202" spans="20:24" x14ac:dyDescent="0.25">
      <c r="T202" s="30" t="s">
        <v>8</v>
      </c>
      <c r="U202" s="30" t="s">
        <v>35</v>
      </c>
      <c r="V202" s="30" t="s">
        <v>30</v>
      </c>
      <c r="W202" s="39">
        <v>3598</v>
      </c>
      <c r="X202" s="40">
        <v>81</v>
      </c>
    </row>
    <row r="203" spans="20:24" x14ac:dyDescent="0.25">
      <c r="T203" s="30" t="s">
        <v>40</v>
      </c>
      <c r="U203" s="30" t="s">
        <v>35</v>
      </c>
      <c r="V203" s="30" t="s">
        <v>22</v>
      </c>
      <c r="W203" s="39">
        <v>6853</v>
      </c>
      <c r="X203" s="40">
        <v>372</v>
      </c>
    </row>
    <row r="204" spans="20:24" x14ac:dyDescent="0.25">
      <c r="T204" s="30" t="s">
        <v>40</v>
      </c>
      <c r="U204" s="30" t="s">
        <v>35</v>
      </c>
      <c r="V204" s="30" t="s">
        <v>16</v>
      </c>
      <c r="W204" s="39">
        <v>4725</v>
      </c>
      <c r="X204" s="40">
        <v>174</v>
      </c>
    </row>
    <row r="205" spans="20:24" x14ac:dyDescent="0.25">
      <c r="T205" s="30" t="s">
        <v>41</v>
      </c>
      <c r="U205" s="30" t="s">
        <v>36</v>
      </c>
      <c r="V205" s="30" t="s">
        <v>32</v>
      </c>
      <c r="W205" s="39">
        <v>10304</v>
      </c>
      <c r="X205" s="40">
        <v>84</v>
      </c>
    </row>
    <row r="206" spans="20:24" x14ac:dyDescent="0.25">
      <c r="T206" s="30" t="s">
        <v>41</v>
      </c>
      <c r="U206" s="30" t="s">
        <v>34</v>
      </c>
      <c r="V206" s="30" t="s">
        <v>16</v>
      </c>
      <c r="W206" s="39">
        <v>1274</v>
      </c>
      <c r="X206" s="40">
        <v>225</v>
      </c>
    </row>
    <row r="207" spans="20:24" x14ac:dyDescent="0.25">
      <c r="T207" s="30" t="s">
        <v>5</v>
      </c>
      <c r="U207" s="30" t="s">
        <v>36</v>
      </c>
      <c r="V207" s="30" t="s">
        <v>30</v>
      </c>
      <c r="W207" s="39">
        <v>1526</v>
      </c>
      <c r="X207" s="40">
        <v>105</v>
      </c>
    </row>
    <row r="208" spans="20:24" x14ac:dyDescent="0.25">
      <c r="T208" s="30" t="s">
        <v>40</v>
      </c>
      <c r="U208" s="30" t="s">
        <v>39</v>
      </c>
      <c r="V208" s="30" t="s">
        <v>28</v>
      </c>
      <c r="W208" s="39">
        <v>3101</v>
      </c>
      <c r="X208" s="40">
        <v>225</v>
      </c>
    </row>
    <row r="209" spans="20:24" x14ac:dyDescent="0.25">
      <c r="T209" s="30" t="s">
        <v>2</v>
      </c>
      <c r="U209" s="30" t="s">
        <v>37</v>
      </c>
      <c r="V209" s="30" t="s">
        <v>14</v>
      </c>
      <c r="W209" s="39">
        <v>1057</v>
      </c>
      <c r="X209" s="40">
        <v>54</v>
      </c>
    </row>
    <row r="210" spans="20:24" x14ac:dyDescent="0.25">
      <c r="T210" s="30" t="s">
        <v>7</v>
      </c>
      <c r="U210" s="30" t="s">
        <v>37</v>
      </c>
      <c r="V210" s="30" t="s">
        <v>26</v>
      </c>
      <c r="W210" s="39">
        <v>5306</v>
      </c>
      <c r="X210" s="40">
        <v>0</v>
      </c>
    </row>
    <row r="211" spans="20:24" x14ac:dyDescent="0.25">
      <c r="T211" s="30" t="s">
        <v>5</v>
      </c>
      <c r="U211" s="30" t="s">
        <v>39</v>
      </c>
      <c r="V211" s="30" t="s">
        <v>24</v>
      </c>
      <c r="W211" s="39">
        <v>4018</v>
      </c>
      <c r="X211" s="40">
        <v>171</v>
      </c>
    </row>
    <row r="212" spans="20:24" x14ac:dyDescent="0.25">
      <c r="T212" s="30" t="s">
        <v>9</v>
      </c>
      <c r="U212" s="30" t="s">
        <v>34</v>
      </c>
      <c r="V212" s="30" t="s">
        <v>16</v>
      </c>
      <c r="W212" s="39">
        <v>938</v>
      </c>
      <c r="X212" s="40">
        <v>189</v>
      </c>
    </row>
    <row r="213" spans="20:24" x14ac:dyDescent="0.25">
      <c r="T213" s="30" t="s">
        <v>7</v>
      </c>
      <c r="U213" s="30" t="s">
        <v>38</v>
      </c>
      <c r="V213" s="30" t="s">
        <v>18</v>
      </c>
      <c r="W213" s="39">
        <v>1778</v>
      </c>
      <c r="X213" s="40">
        <v>270</v>
      </c>
    </row>
    <row r="214" spans="20:24" x14ac:dyDescent="0.25">
      <c r="T214" s="30" t="s">
        <v>6</v>
      </c>
      <c r="U214" s="30" t="s">
        <v>39</v>
      </c>
      <c r="V214" s="30" t="s">
        <v>30</v>
      </c>
      <c r="W214" s="39">
        <v>1638</v>
      </c>
      <c r="X214" s="40">
        <v>63</v>
      </c>
    </row>
    <row r="215" spans="20:24" x14ac:dyDescent="0.25">
      <c r="T215" s="30" t="s">
        <v>41</v>
      </c>
      <c r="U215" s="30" t="s">
        <v>38</v>
      </c>
      <c r="V215" s="30" t="s">
        <v>25</v>
      </c>
      <c r="W215" s="39">
        <v>154</v>
      </c>
      <c r="X215" s="40">
        <v>21</v>
      </c>
    </row>
    <row r="216" spans="20:24" x14ac:dyDescent="0.25">
      <c r="T216" s="30" t="s">
        <v>7</v>
      </c>
      <c r="U216" s="30" t="s">
        <v>37</v>
      </c>
      <c r="V216" s="30" t="s">
        <v>22</v>
      </c>
      <c r="W216" s="39">
        <v>9835</v>
      </c>
      <c r="X216" s="40">
        <v>207</v>
      </c>
    </row>
    <row r="217" spans="20:24" x14ac:dyDescent="0.25">
      <c r="T217" s="30" t="s">
        <v>9</v>
      </c>
      <c r="U217" s="30" t="s">
        <v>37</v>
      </c>
      <c r="V217" s="30" t="s">
        <v>20</v>
      </c>
      <c r="W217" s="39">
        <v>7273</v>
      </c>
      <c r="X217" s="40">
        <v>96</v>
      </c>
    </row>
    <row r="218" spans="20:24" x14ac:dyDescent="0.25">
      <c r="T218" s="30" t="s">
        <v>5</v>
      </c>
      <c r="U218" s="30" t="s">
        <v>39</v>
      </c>
      <c r="V218" s="30" t="s">
        <v>22</v>
      </c>
      <c r="W218" s="39">
        <v>6909</v>
      </c>
      <c r="X218" s="40">
        <v>81</v>
      </c>
    </row>
    <row r="219" spans="20:24" x14ac:dyDescent="0.25">
      <c r="T219" s="30" t="s">
        <v>9</v>
      </c>
      <c r="U219" s="30" t="s">
        <v>39</v>
      </c>
      <c r="V219" s="30" t="s">
        <v>24</v>
      </c>
      <c r="W219" s="39">
        <v>3920</v>
      </c>
      <c r="X219" s="40">
        <v>306</v>
      </c>
    </row>
    <row r="220" spans="20:24" x14ac:dyDescent="0.25">
      <c r="T220" s="30" t="s">
        <v>10</v>
      </c>
      <c r="U220" s="30" t="s">
        <v>39</v>
      </c>
      <c r="V220" s="30" t="s">
        <v>21</v>
      </c>
      <c r="W220" s="39">
        <v>4858</v>
      </c>
      <c r="X220" s="40">
        <v>279</v>
      </c>
    </row>
    <row r="221" spans="20:24" x14ac:dyDescent="0.25">
      <c r="T221" s="30" t="s">
        <v>2</v>
      </c>
      <c r="U221" s="30" t="s">
        <v>38</v>
      </c>
      <c r="V221" s="30" t="s">
        <v>4</v>
      </c>
      <c r="W221" s="39">
        <v>3549</v>
      </c>
      <c r="X221" s="40">
        <v>3</v>
      </c>
    </row>
    <row r="222" spans="20:24" x14ac:dyDescent="0.25">
      <c r="T222" s="30" t="s">
        <v>7</v>
      </c>
      <c r="U222" s="30" t="s">
        <v>39</v>
      </c>
      <c r="V222" s="30" t="s">
        <v>27</v>
      </c>
      <c r="W222" s="39">
        <v>966</v>
      </c>
      <c r="X222" s="40">
        <v>198</v>
      </c>
    </row>
    <row r="223" spans="20:24" x14ac:dyDescent="0.25">
      <c r="T223" s="30" t="s">
        <v>5</v>
      </c>
      <c r="U223" s="30" t="s">
        <v>39</v>
      </c>
      <c r="V223" s="30" t="s">
        <v>18</v>
      </c>
      <c r="W223" s="39">
        <v>385</v>
      </c>
      <c r="X223" s="40">
        <v>249</v>
      </c>
    </row>
    <row r="224" spans="20:24" x14ac:dyDescent="0.25">
      <c r="T224" s="30" t="s">
        <v>6</v>
      </c>
      <c r="U224" s="30" t="s">
        <v>34</v>
      </c>
      <c r="V224" s="30" t="s">
        <v>16</v>
      </c>
      <c r="W224" s="39">
        <v>2219</v>
      </c>
      <c r="X224" s="40">
        <v>75</v>
      </c>
    </row>
    <row r="225" spans="20:24" x14ac:dyDescent="0.25">
      <c r="T225" s="30" t="s">
        <v>9</v>
      </c>
      <c r="U225" s="30" t="s">
        <v>36</v>
      </c>
      <c r="V225" s="30" t="s">
        <v>32</v>
      </c>
      <c r="W225" s="39">
        <v>2954</v>
      </c>
      <c r="X225" s="40">
        <v>189</v>
      </c>
    </row>
    <row r="226" spans="20:24" x14ac:dyDescent="0.25">
      <c r="T226" s="30" t="s">
        <v>7</v>
      </c>
      <c r="U226" s="30" t="s">
        <v>36</v>
      </c>
      <c r="V226" s="30" t="s">
        <v>32</v>
      </c>
      <c r="W226" s="39">
        <v>280</v>
      </c>
      <c r="X226" s="40">
        <v>87</v>
      </c>
    </row>
    <row r="227" spans="20:24" x14ac:dyDescent="0.25">
      <c r="T227" s="30" t="s">
        <v>41</v>
      </c>
      <c r="U227" s="30" t="s">
        <v>36</v>
      </c>
      <c r="V227" s="30" t="s">
        <v>30</v>
      </c>
      <c r="W227" s="39">
        <v>6118</v>
      </c>
      <c r="X227" s="40">
        <v>174</v>
      </c>
    </row>
    <row r="228" spans="20:24" x14ac:dyDescent="0.25">
      <c r="T228" s="30" t="s">
        <v>2</v>
      </c>
      <c r="U228" s="30" t="s">
        <v>39</v>
      </c>
      <c r="V228" s="30" t="s">
        <v>15</v>
      </c>
      <c r="W228" s="39">
        <v>4802</v>
      </c>
      <c r="X228" s="40">
        <v>36</v>
      </c>
    </row>
    <row r="229" spans="20:24" x14ac:dyDescent="0.25">
      <c r="T229" s="30" t="s">
        <v>9</v>
      </c>
      <c r="U229" s="30" t="s">
        <v>38</v>
      </c>
      <c r="V229" s="30" t="s">
        <v>24</v>
      </c>
      <c r="W229" s="39">
        <v>4137</v>
      </c>
      <c r="X229" s="40">
        <v>60</v>
      </c>
    </row>
    <row r="230" spans="20:24" x14ac:dyDescent="0.25">
      <c r="T230" s="30" t="s">
        <v>3</v>
      </c>
      <c r="U230" s="30" t="s">
        <v>35</v>
      </c>
      <c r="V230" s="30" t="s">
        <v>23</v>
      </c>
      <c r="W230" s="39">
        <v>2023</v>
      </c>
      <c r="X230" s="40">
        <v>78</v>
      </c>
    </row>
    <row r="231" spans="20:24" x14ac:dyDescent="0.25">
      <c r="T231" s="30" t="s">
        <v>9</v>
      </c>
      <c r="U231" s="30" t="s">
        <v>36</v>
      </c>
      <c r="V231" s="30" t="s">
        <v>30</v>
      </c>
      <c r="W231" s="39">
        <v>9051</v>
      </c>
      <c r="X231" s="40">
        <v>57</v>
      </c>
    </row>
    <row r="232" spans="20:24" x14ac:dyDescent="0.25">
      <c r="T232" s="30" t="s">
        <v>9</v>
      </c>
      <c r="U232" s="30" t="s">
        <v>37</v>
      </c>
      <c r="V232" s="30" t="s">
        <v>28</v>
      </c>
      <c r="W232" s="39">
        <v>2919</v>
      </c>
      <c r="X232" s="40">
        <v>45</v>
      </c>
    </row>
    <row r="233" spans="20:24" x14ac:dyDescent="0.25">
      <c r="T233" s="30" t="s">
        <v>41</v>
      </c>
      <c r="U233" s="30" t="s">
        <v>38</v>
      </c>
      <c r="V233" s="30" t="s">
        <v>22</v>
      </c>
      <c r="W233" s="39">
        <v>5915</v>
      </c>
      <c r="X233" s="40">
        <v>3</v>
      </c>
    </row>
    <row r="234" spans="20:24" x14ac:dyDescent="0.25">
      <c r="T234" s="30" t="s">
        <v>10</v>
      </c>
      <c r="U234" s="30" t="s">
        <v>35</v>
      </c>
      <c r="V234" s="30" t="s">
        <v>15</v>
      </c>
      <c r="W234" s="39">
        <v>2562</v>
      </c>
      <c r="X234" s="40">
        <v>6</v>
      </c>
    </row>
    <row r="235" spans="20:24" x14ac:dyDescent="0.25">
      <c r="T235" s="30" t="s">
        <v>5</v>
      </c>
      <c r="U235" s="30" t="s">
        <v>37</v>
      </c>
      <c r="V235" s="30" t="s">
        <v>25</v>
      </c>
      <c r="W235" s="39">
        <v>8813</v>
      </c>
      <c r="X235" s="40">
        <v>21</v>
      </c>
    </row>
    <row r="236" spans="20:24" x14ac:dyDescent="0.25">
      <c r="T236" s="30" t="s">
        <v>5</v>
      </c>
      <c r="U236" s="30" t="s">
        <v>36</v>
      </c>
      <c r="V236" s="30" t="s">
        <v>18</v>
      </c>
      <c r="W236" s="39">
        <v>6111</v>
      </c>
      <c r="X236" s="40">
        <v>3</v>
      </c>
    </row>
    <row r="237" spans="20:24" x14ac:dyDescent="0.25">
      <c r="T237" s="30" t="s">
        <v>8</v>
      </c>
      <c r="U237" s="30" t="s">
        <v>34</v>
      </c>
      <c r="V237" s="30" t="s">
        <v>31</v>
      </c>
      <c r="W237" s="39">
        <v>3507</v>
      </c>
      <c r="X237" s="40">
        <v>288</v>
      </c>
    </row>
    <row r="238" spans="20:24" x14ac:dyDescent="0.25">
      <c r="T238" s="30" t="s">
        <v>6</v>
      </c>
      <c r="U238" s="30" t="s">
        <v>36</v>
      </c>
      <c r="V238" s="30" t="s">
        <v>13</v>
      </c>
      <c r="W238" s="39">
        <v>4319</v>
      </c>
      <c r="X238" s="40">
        <v>30</v>
      </c>
    </row>
    <row r="239" spans="20:24" x14ac:dyDescent="0.25">
      <c r="T239" s="30" t="s">
        <v>40</v>
      </c>
      <c r="U239" s="30" t="s">
        <v>38</v>
      </c>
      <c r="V239" s="30" t="s">
        <v>26</v>
      </c>
      <c r="W239" s="39">
        <v>609</v>
      </c>
      <c r="X239" s="40">
        <v>87</v>
      </c>
    </row>
    <row r="240" spans="20:24" x14ac:dyDescent="0.25">
      <c r="T240" s="30" t="s">
        <v>40</v>
      </c>
      <c r="U240" s="30" t="s">
        <v>39</v>
      </c>
      <c r="V240" s="30" t="s">
        <v>27</v>
      </c>
      <c r="W240" s="39">
        <v>6370</v>
      </c>
      <c r="X240" s="40">
        <v>30</v>
      </c>
    </row>
    <row r="241" spans="20:24" x14ac:dyDescent="0.25">
      <c r="T241" s="30" t="s">
        <v>5</v>
      </c>
      <c r="U241" s="30" t="s">
        <v>38</v>
      </c>
      <c r="V241" s="30" t="s">
        <v>19</v>
      </c>
      <c r="W241" s="39">
        <v>5474</v>
      </c>
      <c r="X241" s="40">
        <v>168</v>
      </c>
    </row>
    <row r="242" spans="20:24" x14ac:dyDescent="0.25">
      <c r="T242" s="30" t="s">
        <v>40</v>
      </c>
      <c r="U242" s="30" t="s">
        <v>36</v>
      </c>
      <c r="V242" s="30" t="s">
        <v>27</v>
      </c>
      <c r="W242" s="39">
        <v>3164</v>
      </c>
      <c r="X242" s="40">
        <v>306</v>
      </c>
    </row>
    <row r="243" spans="20:24" x14ac:dyDescent="0.25">
      <c r="T243" s="30" t="s">
        <v>6</v>
      </c>
      <c r="U243" s="30" t="s">
        <v>35</v>
      </c>
      <c r="V243" s="30" t="s">
        <v>4</v>
      </c>
      <c r="W243" s="39">
        <v>1302</v>
      </c>
      <c r="X243" s="40">
        <v>402</v>
      </c>
    </row>
    <row r="244" spans="20:24" x14ac:dyDescent="0.25">
      <c r="T244" s="30" t="s">
        <v>3</v>
      </c>
      <c r="U244" s="30" t="s">
        <v>37</v>
      </c>
      <c r="V244" s="30" t="s">
        <v>28</v>
      </c>
      <c r="W244" s="39">
        <v>7308</v>
      </c>
      <c r="X244" s="40">
        <v>327</v>
      </c>
    </row>
    <row r="245" spans="20:24" x14ac:dyDescent="0.25">
      <c r="T245" s="30" t="s">
        <v>40</v>
      </c>
      <c r="U245" s="30" t="s">
        <v>37</v>
      </c>
      <c r="V245" s="30" t="s">
        <v>27</v>
      </c>
      <c r="W245" s="39">
        <v>6132</v>
      </c>
      <c r="X245" s="40">
        <v>93</v>
      </c>
    </row>
    <row r="246" spans="20:24" x14ac:dyDescent="0.25">
      <c r="T246" s="30" t="s">
        <v>10</v>
      </c>
      <c r="U246" s="30" t="s">
        <v>35</v>
      </c>
      <c r="V246" s="30" t="s">
        <v>14</v>
      </c>
      <c r="W246" s="39">
        <v>3472</v>
      </c>
      <c r="X246" s="40">
        <v>96</v>
      </c>
    </row>
    <row r="247" spans="20:24" x14ac:dyDescent="0.25">
      <c r="T247" s="30" t="s">
        <v>8</v>
      </c>
      <c r="U247" s="30" t="s">
        <v>39</v>
      </c>
      <c r="V247" s="30" t="s">
        <v>18</v>
      </c>
      <c r="W247" s="39">
        <v>9660</v>
      </c>
      <c r="X247" s="40">
        <v>27</v>
      </c>
    </row>
    <row r="248" spans="20:24" x14ac:dyDescent="0.25">
      <c r="T248" s="30" t="s">
        <v>9</v>
      </c>
      <c r="U248" s="30" t="s">
        <v>38</v>
      </c>
      <c r="V248" s="30" t="s">
        <v>26</v>
      </c>
      <c r="W248" s="39">
        <v>2436</v>
      </c>
      <c r="X248" s="40">
        <v>99</v>
      </c>
    </row>
    <row r="249" spans="20:24" x14ac:dyDescent="0.25">
      <c r="T249" s="30" t="s">
        <v>9</v>
      </c>
      <c r="U249" s="30" t="s">
        <v>38</v>
      </c>
      <c r="V249" s="30" t="s">
        <v>33</v>
      </c>
      <c r="W249" s="39">
        <v>9506</v>
      </c>
      <c r="X249" s="40">
        <v>87</v>
      </c>
    </row>
    <row r="250" spans="20:24" x14ac:dyDescent="0.25">
      <c r="T250" s="30" t="s">
        <v>10</v>
      </c>
      <c r="U250" s="30" t="s">
        <v>37</v>
      </c>
      <c r="V250" s="30" t="s">
        <v>21</v>
      </c>
      <c r="W250" s="39">
        <v>245</v>
      </c>
      <c r="X250" s="40">
        <v>288</v>
      </c>
    </row>
    <row r="251" spans="20:24" x14ac:dyDescent="0.25">
      <c r="T251" s="30" t="s">
        <v>8</v>
      </c>
      <c r="U251" s="30" t="s">
        <v>35</v>
      </c>
      <c r="V251" s="30" t="s">
        <v>20</v>
      </c>
      <c r="W251" s="39">
        <v>2702</v>
      </c>
      <c r="X251" s="40">
        <v>363</v>
      </c>
    </row>
    <row r="252" spans="20:24" x14ac:dyDescent="0.25">
      <c r="T252" s="30" t="s">
        <v>10</v>
      </c>
      <c r="U252" s="30" t="s">
        <v>34</v>
      </c>
      <c r="V252" s="30" t="s">
        <v>17</v>
      </c>
      <c r="W252" s="39">
        <v>700</v>
      </c>
      <c r="X252" s="40">
        <v>87</v>
      </c>
    </row>
    <row r="253" spans="20:24" x14ac:dyDescent="0.25">
      <c r="T253" s="30" t="s">
        <v>6</v>
      </c>
      <c r="U253" s="30" t="s">
        <v>34</v>
      </c>
      <c r="V253" s="30" t="s">
        <v>17</v>
      </c>
      <c r="W253" s="39">
        <v>3759</v>
      </c>
      <c r="X253" s="40">
        <v>150</v>
      </c>
    </row>
    <row r="254" spans="20:24" x14ac:dyDescent="0.25">
      <c r="T254" s="30" t="s">
        <v>2</v>
      </c>
      <c r="U254" s="30" t="s">
        <v>35</v>
      </c>
      <c r="V254" s="30" t="s">
        <v>17</v>
      </c>
      <c r="W254" s="39">
        <v>1589</v>
      </c>
      <c r="X254" s="40">
        <v>303</v>
      </c>
    </row>
    <row r="255" spans="20:24" x14ac:dyDescent="0.25">
      <c r="T255" s="30" t="s">
        <v>7</v>
      </c>
      <c r="U255" s="30" t="s">
        <v>35</v>
      </c>
      <c r="V255" s="30" t="s">
        <v>28</v>
      </c>
      <c r="W255" s="39">
        <v>5194</v>
      </c>
      <c r="X255" s="40">
        <v>288</v>
      </c>
    </row>
    <row r="256" spans="20:24" x14ac:dyDescent="0.25">
      <c r="T256" s="30" t="s">
        <v>10</v>
      </c>
      <c r="U256" s="30" t="s">
        <v>36</v>
      </c>
      <c r="V256" s="30" t="s">
        <v>13</v>
      </c>
      <c r="W256" s="39">
        <v>945</v>
      </c>
      <c r="X256" s="40">
        <v>75</v>
      </c>
    </row>
    <row r="257" spans="20:24" x14ac:dyDescent="0.25">
      <c r="T257" s="30" t="s">
        <v>40</v>
      </c>
      <c r="U257" s="30" t="s">
        <v>38</v>
      </c>
      <c r="V257" s="30" t="s">
        <v>31</v>
      </c>
      <c r="W257" s="39">
        <v>1988</v>
      </c>
      <c r="X257" s="40">
        <v>39</v>
      </c>
    </row>
    <row r="258" spans="20:24" x14ac:dyDescent="0.25">
      <c r="T258" s="30" t="s">
        <v>6</v>
      </c>
      <c r="U258" s="30" t="s">
        <v>34</v>
      </c>
      <c r="V258" s="30" t="s">
        <v>32</v>
      </c>
      <c r="W258" s="39">
        <v>6734</v>
      </c>
      <c r="X258" s="40">
        <v>123</v>
      </c>
    </row>
    <row r="259" spans="20:24" x14ac:dyDescent="0.25">
      <c r="T259" s="30" t="s">
        <v>40</v>
      </c>
      <c r="U259" s="30" t="s">
        <v>36</v>
      </c>
      <c r="V259" s="30" t="s">
        <v>4</v>
      </c>
      <c r="W259" s="39">
        <v>217</v>
      </c>
      <c r="X259" s="40">
        <v>36</v>
      </c>
    </row>
    <row r="260" spans="20:24" x14ac:dyDescent="0.25">
      <c r="T260" s="30" t="s">
        <v>5</v>
      </c>
      <c r="U260" s="30" t="s">
        <v>34</v>
      </c>
      <c r="V260" s="30" t="s">
        <v>22</v>
      </c>
      <c r="W260" s="39">
        <v>6279</v>
      </c>
      <c r="X260" s="40">
        <v>237</v>
      </c>
    </row>
    <row r="261" spans="20:24" x14ac:dyDescent="0.25">
      <c r="T261" s="30" t="s">
        <v>40</v>
      </c>
      <c r="U261" s="30" t="s">
        <v>36</v>
      </c>
      <c r="V261" s="30" t="s">
        <v>13</v>
      </c>
      <c r="W261" s="39">
        <v>4424</v>
      </c>
      <c r="X261" s="40">
        <v>201</v>
      </c>
    </row>
    <row r="262" spans="20:24" x14ac:dyDescent="0.25">
      <c r="T262" s="30" t="s">
        <v>2</v>
      </c>
      <c r="U262" s="30" t="s">
        <v>36</v>
      </c>
      <c r="V262" s="30" t="s">
        <v>17</v>
      </c>
      <c r="W262" s="39">
        <v>189</v>
      </c>
      <c r="X262" s="40">
        <v>48</v>
      </c>
    </row>
    <row r="263" spans="20:24" x14ac:dyDescent="0.25">
      <c r="T263" s="30" t="s">
        <v>5</v>
      </c>
      <c r="U263" s="30" t="s">
        <v>35</v>
      </c>
      <c r="V263" s="30" t="s">
        <v>22</v>
      </c>
      <c r="W263" s="39">
        <v>490</v>
      </c>
      <c r="X263" s="40">
        <v>84</v>
      </c>
    </row>
    <row r="264" spans="20:24" x14ac:dyDescent="0.25">
      <c r="T264" s="30" t="s">
        <v>8</v>
      </c>
      <c r="U264" s="30" t="s">
        <v>37</v>
      </c>
      <c r="V264" s="30" t="s">
        <v>21</v>
      </c>
      <c r="W264" s="39">
        <v>434</v>
      </c>
      <c r="X264" s="40">
        <v>87</v>
      </c>
    </row>
    <row r="265" spans="20:24" x14ac:dyDescent="0.25">
      <c r="T265" s="30" t="s">
        <v>7</v>
      </c>
      <c r="U265" s="30" t="s">
        <v>38</v>
      </c>
      <c r="V265" s="30" t="s">
        <v>30</v>
      </c>
      <c r="W265" s="39">
        <v>10129</v>
      </c>
      <c r="X265" s="40">
        <v>312</v>
      </c>
    </row>
    <row r="266" spans="20:24" x14ac:dyDescent="0.25">
      <c r="T266" s="30" t="s">
        <v>3</v>
      </c>
      <c r="U266" s="30" t="s">
        <v>39</v>
      </c>
      <c r="V266" s="30" t="s">
        <v>28</v>
      </c>
      <c r="W266" s="39">
        <v>1652</v>
      </c>
      <c r="X266" s="40">
        <v>102</v>
      </c>
    </row>
    <row r="267" spans="20:24" x14ac:dyDescent="0.25">
      <c r="T267" s="30" t="s">
        <v>8</v>
      </c>
      <c r="U267" s="30" t="s">
        <v>38</v>
      </c>
      <c r="V267" s="30" t="s">
        <v>21</v>
      </c>
      <c r="W267" s="39">
        <v>6433</v>
      </c>
      <c r="X267" s="40">
        <v>78</v>
      </c>
    </row>
    <row r="268" spans="20:24" x14ac:dyDescent="0.25">
      <c r="T268" s="30" t="s">
        <v>3</v>
      </c>
      <c r="U268" s="30" t="s">
        <v>34</v>
      </c>
      <c r="V268" s="30" t="s">
        <v>23</v>
      </c>
      <c r="W268" s="39">
        <v>2212</v>
      </c>
      <c r="X268" s="40">
        <v>117</v>
      </c>
    </row>
    <row r="269" spans="20:24" x14ac:dyDescent="0.25">
      <c r="T269" s="30" t="s">
        <v>41</v>
      </c>
      <c r="U269" s="30" t="s">
        <v>35</v>
      </c>
      <c r="V269" s="30" t="s">
        <v>19</v>
      </c>
      <c r="W269" s="39">
        <v>609</v>
      </c>
      <c r="X269" s="40">
        <v>99</v>
      </c>
    </row>
    <row r="270" spans="20:24" x14ac:dyDescent="0.25">
      <c r="T270" s="30" t="s">
        <v>40</v>
      </c>
      <c r="U270" s="30" t="s">
        <v>35</v>
      </c>
      <c r="V270" s="30" t="s">
        <v>24</v>
      </c>
      <c r="W270" s="39">
        <v>1638</v>
      </c>
      <c r="X270" s="40">
        <v>48</v>
      </c>
    </row>
    <row r="271" spans="20:24" x14ac:dyDescent="0.25">
      <c r="T271" s="30" t="s">
        <v>7</v>
      </c>
      <c r="U271" s="30" t="s">
        <v>34</v>
      </c>
      <c r="V271" s="30" t="s">
        <v>15</v>
      </c>
      <c r="W271" s="39">
        <v>3829</v>
      </c>
      <c r="X271" s="40">
        <v>24</v>
      </c>
    </row>
    <row r="272" spans="20:24" x14ac:dyDescent="0.25">
      <c r="T272" s="30" t="s">
        <v>40</v>
      </c>
      <c r="U272" s="30" t="s">
        <v>39</v>
      </c>
      <c r="V272" s="30" t="s">
        <v>15</v>
      </c>
      <c r="W272" s="39">
        <v>5775</v>
      </c>
      <c r="X272" s="40">
        <v>42</v>
      </c>
    </row>
    <row r="273" spans="20:24" x14ac:dyDescent="0.25">
      <c r="T273" s="30" t="s">
        <v>6</v>
      </c>
      <c r="U273" s="30" t="s">
        <v>35</v>
      </c>
      <c r="V273" s="30" t="s">
        <v>20</v>
      </c>
      <c r="W273" s="39">
        <v>1071</v>
      </c>
      <c r="X273" s="40">
        <v>270</v>
      </c>
    </row>
    <row r="274" spans="20:24" x14ac:dyDescent="0.25">
      <c r="T274" s="30" t="s">
        <v>8</v>
      </c>
      <c r="U274" s="30" t="s">
        <v>36</v>
      </c>
      <c r="V274" s="30" t="s">
        <v>23</v>
      </c>
      <c r="W274" s="39">
        <v>5019</v>
      </c>
      <c r="X274" s="40">
        <v>150</v>
      </c>
    </row>
    <row r="275" spans="20:24" x14ac:dyDescent="0.25">
      <c r="T275" s="30" t="s">
        <v>2</v>
      </c>
      <c r="U275" s="30" t="s">
        <v>37</v>
      </c>
      <c r="V275" s="30" t="s">
        <v>15</v>
      </c>
      <c r="W275" s="39">
        <v>2863</v>
      </c>
      <c r="X275" s="40">
        <v>42</v>
      </c>
    </row>
    <row r="276" spans="20:24" x14ac:dyDescent="0.25">
      <c r="T276" s="30" t="s">
        <v>40</v>
      </c>
      <c r="U276" s="30" t="s">
        <v>35</v>
      </c>
      <c r="V276" s="30" t="s">
        <v>29</v>
      </c>
      <c r="W276" s="39">
        <v>1617</v>
      </c>
      <c r="X276" s="40">
        <v>126</v>
      </c>
    </row>
    <row r="277" spans="20:24" x14ac:dyDescent="0.25">
      <c r="T277" s="30" t="s">
        <v>6</v>
      </c>
      <c r="U277" s="30" t="s">
        <v>37</v>
      </c>
      <c r="V277" s="30" t="s">
        <v>26</v>
      </c>
      <c r="W277" s="39">
        <v>6818</v>
      </c>
      <c r="X277" s="40">
        <v>6</v>
      </c>
    </row>
    <row r="278" spans="20:24" x14ac:dyDescent="0.25">
      <c r="T278" s="30" t="s">
        <v>3</v>
      </c>
      <c r="U278" s="30" t="s">
        <v>35</v>
      </c>
      <c r="V278" s="30" t="s">
        <v>15</v>
      </c>
      <c r="W278" s="39">
        <v>6657</v>
      </c>
      <c r="X278" s="40">
        <v>276</v>
      </c>
    </row>
    <row r="279" spans="20:24" x14ac:dyDescent="0.25">
      <c r="T279" s="30" t="s">
        <v>3</v>
      </c>
      <c r="U279" s="30" t="s">
        <v>34</v>
      </c>
      <c r="V279" s="30" t="s">
        <v>17</v>
      </c>
      <c r="W279" s="39">
        <v>2919</v>
      </c>
      <c r="X279" s="40">
        <v>93</v>
      </c>
    </row>
    <row r="280" spans="20:24" x14ac:dyDescent="0.25">
      <c r="T280" s="30" t="s">
        <v>2</v>
      </c>
      <c r="U280" s="30" t="s">
        <v>36</v>
      </c>
      <c r="V280" s="30" t="s">
        <v>31</v>
      </c>
      <c r="W280" s="39">
        <v>3094</v>
      </c>
      <c r="X280" s="40">
        <v>246</v>
      </c>
    </row>
    <row r="281" spans="20:24" x14ac:dyDescent="0.25">
      <c r="T281" s="30" t="s">
        <v>6</v>
      </c>
      <c r="U281" s="30" t="s">
        <v>39</v>
      </c>
      <c r="V281" s="30" t="s">
        <v>24</v>
      </c>
      <c r="W281" s="39">
        <v>2989</v>
      </c>
      <c r="X281" s="40">
        <v>3</v>
      </c>
    </row>
    <row r="282" spans="20:24" x14ac:dyDescent="0.25">
      <c r="T282" s="30" t="s">
        <v>8</v>
      </c>
      <c r="U282" s="30" t="s">
        <v>38</v>
      </c>
      <c r="V282" s="30" t="s">
        <v>27</v>
      </c>
      <c r="W282" s="39">
        <v>2268</v>
      </c>
      <c r="X282" s="40">
        <v>63</v>
      </c>
    </row>
    <row r="283" spans="20:24" x14ac:dyDescent="0.25">
      <c r="T283" s="30" t="s">
        <v>5</v>
      </c>
      <c r="U283" s="30" t="s">
        <v>35</v>
      </c>
      <c r="V283" s="30" t="s">
        <v>31</v>
      </c>
      <c r="W283" s="39">
        <v>4753</v>
      </c>
      <c r="X283" s="40">
        <v>246</v>
      </c>
    </row>
    <row r="284" spans="20:24" x14ac:dyDescent="0.25">
      <c r="T284" s="30" t="s">
        <v>2</v>
      </c>
      <c r="U284" s="30" t="s">
        <v>34</v>
      </c>
      <c r="V284" s="30" t="s">
        <v>19</v>
      </c>
      <c r="W284" s="39">
        <v>7511</v>
      </c>
      <c r="X284" s="40">
        <v>120</v>
      </c>
    </row>
    <row r="285" spans="20:24" x14ac:dyDescent="0.25">
      <c r="T285" s="30" t="s">
        <v>2</v>
      </c>
      <c r="U285" s="30" t="s">
        <v>38</v>
      </c>
      <c r="V285" s="30" t="s">
        <v>31</v>
      </c>
      <c r="W285" s="39">
        <v>4326</v>
      </c>
      <c r="X285" s="40">
        <v>348</v>
      </c>
    </row>
    <row r="286" spans="20:24" x14ac:dyDescent="0.25">
      <c r="T286" s="30" t="s">
        <v>41</v>
      </c>
      <c r="U286" s="30" t="s">
        <v>34</v>
      </c>
      <c r="V286" s="30" t="s">
        <v>23</v>
      </c>
      <c r="W286" s="39">
        <v>4935</v>
      </c>
      <c r="X286" s="40">
        <v>126</v>
      </c>
    </row>
    <row r="287" spans="20:24" x14ac:dyDescent="0.25">
      <c r="T287" s="30" t="s">
        <v>6</v>
      </c>
      <c r="U287" s="30" t="s">
        <v>35</v>
      </c>
      <c r="V287" s="30" t="s">
        <v>30</v>
      </c>
      <c r="W287" s="39">
        <v>4781</v>
      </c>
      <c r="X287" s="40">
        <v>123</v>
      </c>
    </row>
    <row r="288" spans="20:24" x14ac:dyDescent="0.25">
      <c r="T288" s="30" t="s">
        <v>5</v>
      </c>
      <c r="U288" s="30" t="s">
        <v>38</v>
      </c>
      <c r="V288" s="30" t="s">
        <v>25</v>
      </c>
      <c r="W288" s="39">
        <v>7483</v>
      </c>
      <c r="X288" s="40">
        <v>45</v>
      </c>
    </row>
    <row r="289" spans="20:24" x14ac:dyDescent="0.25">
      <c r="T289" s="30" t="s">
        <v>10</v>
      </c>
      <c r="U289" s="30" t="s">
        <v>38</v>
      </c>
      <c r="V289" s="30" t="s">
        <v>4</v>
      </c>
      <c r="W289" s="39">
        <v>6860</v>
      </c>
      <c r="X289" s="40">
        <v>126</v>
      </c>
    </row>
    <row r="290" spans="20:24" x14ac:dyDescent="0.25">
      <c r="T290" s="30" t="s">
        <v>40</v>
      </c>
      <c r="U290" s="30" t="s">
        <v>37</v>
      </c>
      <c r="V290" s="30" t="s">
        <v>29</v>
      </c>
      <c r="W290" s="39">
        <v>9002</v>
      </c>
      <c r="X290" s="40">
        <v>72</v>
      </c>
    </row>
    <row r="291" spans="20:24" x14ac:dyDescent="0.25">
      <c r="T291" s="30" t="s">
        <v>6</v>
      </c>
      <c r="U291" s="30" t="s">
        <v>36</v>
      </c>
      <c r="V291" s="30" t="s">
        <v>29</v>
      </c>
      <c r="W291" s="39">
        <v>1400</v>
      </c>
      <c r="X291" s="40">
        <v>135</v>
      </c>
    </row>
    <row r="292" spans="20:24" x14ac:dyDescent="0.25">
      <c r="T292" s="30" t="s">
        <v>10</v>
      </c>
      <c r="U292" s="30" t="s">
        <v>34</v>
      </c>
      <c r="V292" s="30" t="s">
        <v>22</v>
      </c>
      <c r="W292" s="39">
        <v>4053</v>
      </c>
      <c r="X292" s="40">
        <v>24</v>
      </c>
    </row>
    <row r="293" spans="20:24" x14ac:dyDescent="0.25">
      <c r="T293" s="30" t="s">
        <v>7</v>
      </c>
      <c r="U293" s="30" t="s">
        <v>36</v>
      </c>
      <c r="V293" s="30" t="s">
        <v>31</v>
      </c>
      <c r="W293" s="39">
        <v>2149</v>
      </c>
      <c r="X293" s="40">
        <v>117</v>
      </c>
    </row>
    <row r="294" spans="20:24" x14ac:dyDescent="0.25">
      <c r="T294" s="30" t="s">
        <v>3</v>
      </c>
      <c r="U294" s="30" t="s">
        <v>39</v>
      </c>
      <c r="V294" s="30" t="s">
        <v>29</v>
      </c>
      <c r="W294" s="39">
        <v>3640</v>
      </c>
      <c r="X294" s="40">
        <v>51</v>
      </c>
    </row>
    <row r="295" spans="20:24" x14ac:dyDescent="0.25">
      <c r="T295" s="30" t="s">
        <v>2</v>
      </c>
      <c r="U295" s="30" t="s">
        <v>39</v>
      </c>
      <c r="V295" s="30" t="s">
        <v>23</v>
      </c>
      <c r="W295" s="39">
        <v>630</v>
      </c>
      <c r="X295" s="40">
        <v>36</v>
      </c>
    </row>
    <row r="296" spans="20:24" x14ac:dyDescent="0.25">
      <c r="T296" s="30" t="s">
        <v>9</v>
      </c>
      <c r="U296" s="30" t="s">
        <v>35</v>
      </c>
      <c r="V296" s="30" t="s">
        <v>27</v>
      </c>
      <c r="W296" s="39">
        <v>2429</v>
      </c>
      <c r="X296" s="40">
        <v>144</v>
      </c>
    </row>
    <row r="297" spans="20:24" x14ac:dyDescent="0.25">
      <c r="T297" s="30" t="s">
        <v>9</v>
      </c>
      <c r="U297" s="30" t="s">
        <v>36</v>
      </c>
      <c r="V297" s="30" t="s">
        <v>25</v>
      </c>
      <c r="W297" s="39">
        <v>2142</v>
      </c>
      <c r="X297" s="40">
        <v>114</v>
      </c>
    </row>
    <row r="298" spans="20:24" x14ac:dyDescent="0.25">
      <c r="T298" s="30" t="s">
        <v>7</v>
      </c>
      <c r="U298" s="30" t="s">
        <v>37</v>
      </c>
      <c r="V298" s="30" t="s">
        <v>30</v>
      </c>
      <c r="W298" s="39">
        <v>6454</v>
      </c>
      <c r="X298" s="40">
        <v>54</v>
      </c>
    </row>
    <row r="299" spans="20:24" x14ac:dyDescent="0.25">
      <c r="T299" s="30" t="s">
        <v>7</v>
      </c>
      <c r="U299" s="30" t="s">
        <v>37</v>
      </c>
      <c r="V299" s="30" t="s">
        <v>16</v>
      </c>
      <c r="W299" s="39">
        <v>4487</v>
      </c>
      <c r="X299" s="40">
        <v>333</v>
      </c>
    </row>
    <row r="300" spans="20:24" x14ac:dyDescent="0.25">
      <c r="T300" s="30" t="s">
        <v>3</v>
      </c>
      <c r="U300" s="30" t="s">
        <v>37</v>
      </c>
      <c r="V300" s="30" t="s">
        <v>4</v>
      </c>
      <c r="W300" s="39">
        <v>938</v>
      </c>
      <c r="X300" s="40">
        <v>366</v>
      </c>
    </row>
    <row r="301" spans="20:24" x14ac:dyDescent="0.25">
      <c r="T301" s="30" t="s">
        <v>3</v>
      </c>
      <c r="U301" s="30" t="s">
        <v>38</v>
      </c>
      <c r="V301" s="30" t="s">
        <v>26</v>
      </c>
      <c r="W301" s="39">
        <v>8841</v>
      </c>
      <c r="X301" s="40">
        <v>303</v>
      </c>
    </row>
    <row r="302" spans="20:24" x14ac:dyDescent="0.25">
      <c r="T302" s="30" t="s">
        <v>2</v>
      </c>
      <c r="U302" s="30" t="s">
        <v>39</v>
      </c>
      <c r="V302" s="30" t="s">
        <v>33</v>
      </c>
      <c r="W302" s="39">
        <v>4018</v>
      </c>
      <c r="X302" s="40">
        <v>126</v>
      </c>
    </row>
    <row r="303" spans="20:24" x14ac:dyDescent="0.25">
      <c r="T303" s="30" t="s">
        <v>41</v>
      </c>
      <c r="U303" s="30" t="s">
        <v>37</v>
      </c>
      <c r="V303" s="30" t="s">
        <v>15</v>
      </c>
      <c r="W303" s="39">
        <v>714</v>
      </c>
      <c r="X303" s="40">
        <v>231</v>
      </c>
    </row>
    <row r="304" spans="20:24" x14ac:dyDescent="0.25">
      <c r="T304" s="30" t="s">
        <v>9</v>
      </c>
      <c r="U304" s="30" t="s">
        <v>38</v>
      </c>
      <c r="V304" s="30" t="s">
        <v>25</v>
      </c>
      <c r="W304" s="39">
        <v>3850</v>
      </c>
      <c r="X304" s="40">
        <v>102</v>
      </c>
    </row>
  </sheetData>
  <mergeCells count="2">
    <mergeCell ref="C2:C4"/>
    <mergeCell ref="D2:J4"/>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C894E-8292-47D1-B397-38B8C0DD53F9}">
  <dimension ref="A2:G18"/>
  <sheetViews>
    <sheetView showGridLines="0" workbookViewId="0">
      <selection activeCell="E27" sqref="E27"/>
    </sheetView>
  </sheetViews>
  <sheetFormatPr defaultRowHeight="14.4" x14ac:dyDescent="0.3"/>
  <cols>
    <col min="2" max="2" width="15.5546875" bestFit="1" customWidth="1"/>
    <col min="3" max="3" width="14.44140625" bestFit="1" customWidth="1"/>
    <col min="6" max="6" width="15.5546875" bestFit="1" customWidth="1"/>
    <col min="7" max="7" width="14.44140625" bestFit="1" customWidth="1"/>
    <col min="10" max="10" width="13.33203125" customWidth="1"/>
    <col min="11" max="11" width="12.109375" customWidth="1"/>
    <col min="12" max="12" width="9.77734375" customWidth="1"/>
    <col min="15" max="15" width="13.33203125" customWidth="1"/>
    <col min="16" max="16" width="12.109375" customWidth="1"/>
    <col min="17" max="17" width="9.77734375" customWidth="1"/>
  </cols>
  <sheetData>
    <row r="2" spans="1:7" x14ac:dyDescent="0.3">
      <c r="A2" s="102"/>
      <c r="B2" s="93">
        <v>7</v>
      </c>
      <c r="C2" s="93" t="s">
        <v>88</v>
      </c>
      <c r="D2" s="93"/>
      <c r="E2" s="93"/>
      <c r="F2" s="93"/>
      <c r="G2" s="93"/>
    </row>
    <row r="3" spans="1:7" x14ac:dyDescent="0.3">
      <c r="A3" s="102"/>
      <c r="B3" s="93"/>
      <c r="C3" s="93"/>
      <c r="D3" s="93"/>
      <c r="E3" s="93"/>
      <c r="F3" s="93"/>
      <c r="G3" s="93"/>
    </row>
    <row r="4" spans="1:7" x14ac:dyDescent="0.3">
      <c r="A4" s="102"/>
      <c r="B4" s="93"/>
      <c r="C4" s="93"/>
      <c r="D4" s="93"/>
      <c r="E4" s="93"/>
      <c r="F4" s="93"/>
      <c r="G4" s="93"/>
    </row>
    <row r="5" spans="1:7" x14ac:dyDescent="0.3">
      <c r="A5" s="102"/>
      <c r="B5" s="12" t="s">
        <v>65</v>
      </c>
      <c r="C5" t="s">
        <v>67</v>
      </c>
      <c r="F5" s="12" t="s">
        <v>65</v>
      </c>
      <c r="G5" t="s">
        <v>67</v>
      </c>
    </row>
    <row r="6" spans="1:7" x14ac:dyDescent="0.3">
      <c r="A6" s="102"/>
      <c r="B6" s="13" t="s">
        <v>38</v>
      </c>
      <c r="C6" s="14">
        <v>25221</v>
      </c>
      <c r="F6" s="13" t="s">
        <v>38</v>
      </c>
      <c r="G6" s="14">
        <v>6069</v>
      </c>
    </row>
    <row r="7" spans="1:7" x14ac:dyDescent="0.3">
      <c r="A7" s="102"/>
      <c r="B7" s="20" t="s">
        <v>5</v>
      </c>
      <c r="C7" s="14">
        <v>25221</v>
      </c>
      <c r="F7" s="20" t="s">
        <v>41</v>
      </c>
      <c r="G7" s="14">
        <v>6069</v>
      </c>
    </row>
    <row r="8" spans="1:7" x14ac:dyDescent="0.3">
      <c r="A8" s="102"/>
      <c r="B8" s="13" t="s">
        <v>36</v>
      </c>
      <c r="C8" s="14">
        <v>39620</v>
      </c>
      <c r="F8" s="13" t="s">
        <v>36</v>
      </c>
      <c r="G8" s="14">
        <v>5019</v>
      </c>
    </row>
    <row r="9" spans="1:7" x14ac:dyDescent="0.3">
      <c r="A9" s="102"/>
      <c r="B9" s="20" t="s">
        <v>5</v>
      </c>
      <c r="C9" s="14">
        <v>39620</v>
      </c>
      <c r="F9" s="20" t="s">
        <v>8</v>
      </c>
      <c r="G9" s="14">
        <v>5019</v>
      </c>
    </row>
    <row r="10" spans="1:7" x14ac:dyDescent="0.3">
      <c r="A10" s="102"/>
      <c r="B10" s="13" t="s">
        <v>34</v>
      </c>
      <c r="C10" s="14">
        <v>41559</v>
      </c>
      <c r="F10" s="13" t="s">
        <v>34</v>
      </c>
      <c r="G10" s="14">
        <v>5516</v>
      </c>
    </row>
    <row r="11" spans="1:7" x14ac:dyDescent="0.3">
      <c r="A11" s="102"/>
      <c r="B11" s="20" t="s">
        <v>5</v>
      </c>
      <c r="C11" s="14">
        <v>41559</v>
      </c>
      <c r="F11" s="20" t="s">
        <v>8</v>
      </c>
      <c r="G11" s="14">
        <v>5516</v>
      </c>
    </row>
    <row r="12" spans="1:7" x14ac:dyDescent="0.3">
      <c r="A12" s="102"/>
      <c r="B12" s="13" t="s">
        <v>37</v>
      </c>
      <c r="C12" s="14">
        <v>43568</v>
      </c>
      <c r="F12" s="13" t="s">
        <v>37</v>
      </c>
      <c r="G12" s="14">
        <v>7987</v>
      </c>
    </row>
    <row r="13" spans="1:7" x14ac:dyDescent="0.3">
      <c r="A13" s="102"/>
      <c r="B13" s="20" t="s">
        <v>7</v>
      </c>
      <c r="C13" s="14">
        <v>43568</v>
      </c>
      <c r="F13" s="20" t="s">
        <v>10</v>
      </c>
      <c r="G13" s="14">
        <v>7987</v>
      </c>
    </row>
    <row r="14" spans="1:7" x14ac:dyDescent="0.3">
      <c r="A14" s="102"/>
      <c r="B14" s="13" t="s">
        <v>39</v>
      </c>
      <c r="C14" s="14">
        <v>45752</v>
      </c>
      <c r="F14" s="13" t="s">
        <v>39</v>
      </c>
      <c r="G14" s="14">
        <v>3976</v>
      </c>
    </row>
    <row r="15" spans="1:7" x14ac:dyDescent="0.3">
      <c r="A15" s="102"/>
      <c r="B15" s="20" t="s">
        <v>2</v>
      </c>
      <c r="C15" s="14">
        <v>45752</v>
      </c>
      <c r="F15" s="20" t="s">
        <v>41</v>
      </c>
      <c r="G15" s="14">
        <v>3976</v>
      </c>
    </row>
    <row r="16" spans="1:7" x14ac:dyDescent="0.3">
      <c r="A16" s="102"/>
      <c r="B16" s="13" t="s">
        <v>35</v>
      </c>
      <c r="C16" s="14">
        <v>38325</v>
      </c>
      <c r="F16" s="13" t="s">
        <v>35</v>
      </c>
      <c r="G16" s="14">
        <v>2142</v>
      </c>
    </row>
    <row r="17" spans="1:7" x14ac:dyDescent="0.3">
      <c r="A17" s="102"/>
      <c r="B17" s="20" t="s">
        <v>40</v>
      </c>
      <c r="C17" s="14">
        <v>38325</v>
      </c>
      <c r="F17" s="20" t="s">
        <v>2</v>
      </c>
      <c r="G17" s="14">
        <v>2142</v>
      </c>
    </row>
    <row r="18" spans="1:7" x14ac:dyDescent="0.3">
      <c r="A18" s="102"/>
      <c r="B18" s="57" t="s">
        <v>66</v>
      </c>
      <c r="C18" s="58">
        <v>234045</v>
      </c>
      <c r="D18" s="59"/>
      <c r="E18" s="59"/>
      <c r="F18" s="57" t="s">
        <v>66</v>
      </c>
      <c r="G18" s="58">
        <v>30709</v>
      </c>
    </row>
  </sheetData>
  <mergeCells count="2">
    <mergeCell ref="B2:B4"/>
    <mergeCell ref="C2:G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D4EE6-3EDE-46BD-AC43-1EFFEFC1ED74}">
  <dimension ref="B5:AH297"/>
  <sheetViews>
    <sheetView workbookViewId="0">
      <selection activeCell="AF9" sqref="AF9:AH56"/>
    </sheetView>
  </sheetViews>
  <sheetFormatPr defaultRowHeight="14.4" x14ac:dyDescent="0.3"/>
  <sheetData>
    <row r="5" spans="2:34" x14ac:dyDescent="0.3">
      <c r="B5" s="24" t="s">
        <v>11</v>
      </c>
      <c r="C5" s="25" t="s">
        <v>12</v>
      </c>
      <c r="D5" s="26" t="s">
        <v>1</v>
      </c>
    </row>
    <row r="6" spans="2:34" x14ac:dyDescent="0.3">
      <c r="B6" s="17" t="s">
        <v>40</v>
      </c>
      <c r="C6" s="17" t="s">
        <v>37</v>
      </c>
      <c r="D6" s="21">
        <v>1624</v>
      </c>
    </row>
    <row r="7" spans="2:34" x14ac:dyDescent="0.3">
      <c r="B7" s="18" t="s">
        <v>8</v>
      </c>
      <c r="C7" s="19" t="s">
        <v>35</v>
      </c>
      <c r="D7" s="22">
        <v>6706</v>
      </c>
    </row>
    <row r="8" spans="2:34" x14ac:dyDescent="0.3">
      <c r="B8" s="16" t="s">
        <v>9</v>
      </c>
      <c r="C8" s="17" t="s">
        <v>35</v>
      </c>
      <c r="D8" s="23">
        <v>959</v>
      </c>
    </row>
    <row r="9" spans="2:34" x14ac:dyDescent="0.3">
      <c r="B9" s="17" t="s">
        <v>41</v>
      </c>
      <c r="C9" s="17" t="s">
        <v>36</v>
      </c>
      <c r="D9" s="21">
        <v>9632</v>
      </c>
      <c r="G9" s="24" t="s">
        <v>11</v>
      </c>
      <c r="H9" s="25" t="s">
        <v>12</v>
      </c>
      <c r="I9" s="26" t="s">
        <v>1</v>
      </c>
      <c r="L9" s="24" t="s">
        <v>11</v>
      </c>
      <c r="M9" s="25" t="s">
        <v>12</v>
      </c>
      <c r="N9" s="26" t="s">
        <v>1</v>
      </c>
      <c r="Q9" s="24" t="s">
        <v>11</v>
      </c>
      <c r="R9" s="25" t="s">
        <v>12</v>
      </c>
      <c r="S9" s="26" t="s">
        <v>1</v>
      </c>
      <c r="V9" s="24" t="s">
        <v>11</v>
      </c>
      <c r="W9" s="25" t="s">
        <v>12</v>
      </c>
      <c r="X9" s="26" t="s">
        <v>1</v>
      </c>
      <c r="AA9" s="24" t="s">
        <v>11</v>
      </c>
      <c r="AB9" s="25" t="s">
        <v>12</v>
      </c>
      <c r="AC9" s="26" t="s">
        <v>1</v>
      </c>
      <c r="AF9" s="24" t="s">
        <v>11</v>
      </c>
      <c r="AG9" s="25" t="s">
        <v>12</v>
      </c>
      <c r="AH9" s="26" t="s">
        <v>1</v>
      </c>
    </row>
    <row r="10" spans="2:34" x14ac:dyDescent="0.3">
      <c r="B10" s="17" t="s">
        <v>6</v>
      </c>
      <c r="C10" s="17" t="s">
        <v>39</v>
      </c>
      <c r="D10" s="21">
        <v>2100</v>
      </c>
      <c r="G10" s="18" t="s">
        <v>6</v>
      </c>
      <c r="H10" s="19" t="s">
        <v>38</v>
      </c>
      <c r="I10" s="22">
        <v>2681</v>
      </c>
      <c r="L10" s="18" t="s">
        <v>41</v>
      </c>
      <c r="M10" s="19" t="s">
        <v>36</v>
      </c>
      <c r="N10" s="22">
        <v>9632</v>
      </c>
      <c r="Q10" s="18" t="s">
        <v>2</v>
      </c>
      <c r="R10" s="19" t="s">
        <v>34</v>
      </c>
      <c r="S10" s="22">
        <v>252</v>
      </c>
      <c r="V10" s="18" t="s">
        <v>40</v>
      </c>
      <c r="W10" s="19" t="s">
        <v>37</v>
      </c>
      <c r="X10" s="22">
        <v>1624</v>
      </c>
      <c r="AA10" s="18" t="s">
        <v>6</v>
      </c>
      <c r="AB10" s="19" t="s">
        <v>39</v>
      </c>
      <c r="AC10" s="22">
        <v>2100</v>
      </c>
      <c r="AF10" s="18" t="s">
        <v>8</v>
      </c>
      <c r="AG10" s="19" t="s">
        <v>35</v>
      </c>
      <c r="AH10" s="22">
        <v>6706</v>
      </c>
    </row>
    <row r="11" spans="2:34" x14ac:dyDescent="0.3">
      <c r="B11" s="18" t="s">
        <v>40</v>
      </c>
      <c r="C11" s="19" t="s">
        <v>35</v>
      </c>
      <c r="D11" s="22">
        <v>8869</v>
      </c>
      <c r="G11" s="16" t="s">
        <v>7</v>
      </c>
      <c r="H11" s="17" t="s">
        <v>38</v>
      </c>
      <c r="I11" s="23">
        <v>1281</v>
      </c>
      <c r="L11" s="16" t="s">
        <v>41</v>
      </c>
      <c r="M11" s="17" t="s">
        <v>36</v>
      </c>
      <c r="N11" s="23">
        <v>10311</v>
      </c>
      <c r="Q11" s="16" t="s">
        <v>5</v>
      </c>
      <c r="R11" s="17" t="s">
        <v>34</v>
      </c>
      <c r="S11" s="23">
        <v>15610</v>
      </c>
      <c r="V11" s="16" t="s">
        <v>5</v>
      </c>
      <c r="W11" s="17" t="s">
        <v>37</v>
      </c>
      <c r="X11" s="23">
        <v>4991</v>
      </c>
      <c r="AA11" s="16" t="s">
        <v>2</v>
      </c>
      <c r="AB11" s="17" t="s">
        <v>39</v>
      </c>
      <c r="AC11" s="23">
        <v>1785</v>
      </c>
      <c r="AF11" s="16" t="s">
        <v>9</v>
      </c>
      <c r="AG11" s="17" t="s">
        <v>35</v>
      </c>
      <c r="AH11" s="23">
        <v>959</v>
      </c>
    </row>
    <row r="12" spans="2:34" x14ac:dyDescent="0.3">
      <c r="B12" s="17" t="s">
        <v>6</v>
      </c>
      <c r="C12" s="17" t="s">
        <v>38</v>
      </c>
      <c r="D12" s="21">
        <v>2681</v>
      </c>
      <c r="G12" s="18" t="s">
        <v>9</v>
      </c>
      <c r="H12" s="19" t="s">
        <v>38</v>
      </c>
      <c r="I12" s="22">
        <v>2646</v>
      </c>
      <c r="L12" s="18" t="s">
        <v>5</v>
      </c>
      <c r="M12" s="19" t="s">
        <v>36</v>
      </c>
      <c r="N12" s="22">
        <v>6314</v>
      </c>
      <c r="Q12" s="18" t="s">
        <v>41</v>
      </c>
      <c r="R12" s="19" t="s">
        <v>34</v>
      </c>
      <c r="S12" s="22">
        <v>336</v>
      </c>
      <c r="V12" s="18" t="s">
        <v>3</v>
      </c>
      <c r="W12" s="19" t="s">
        <v>37</v>
      </c>
      <c r="X12" s="22">
        <v>3983</v>
      </c>
      <c r="AA12" s="18" t="s">
        <v>2</v>
      </c>
      <c r="AB12" s="19" t="s">
        <v>39</v>
      </c>
      <c r="AC12" s="22">
        <v>9443</v>
      </c>
      <c r="AF12" s="18" t="s">
        <v>40</v>
      </c>
      <c r="AG12" s="19" t="s">
        <v>35</v>
      </c>
      <c r="AH12" s="22">
        <v>8869</v>
      </c>
    </row>
    <row r="13" spans="2:34" x14ac:dyDescent="0.3">
      <c r="B13" s="16" t="s">
        <v>8</v>
      </c>
      <c r="C13" s="17" t="s">
        <v>35</v>
      </c>
      <c r="D13" s="23">
        <v>5012</v>
      </c>
      <c r="G13" s="16" t="s">
        <v>8</v>
      </c>
      <c r="H13" s="17" t="s">
        <v>38</v>
      </c>
      <c r="I13" s="23">
        <v>1701</v>
      </c>
      <c r="L13" s="16" t="s">
        <v>3</v>
      </c>
      <c r="M13" s="17" t="s">
        <v>36</v>
      </c>
      <c r="N13" s="23">
        <v>9198</v>
      </c>
      <c r="Q13" s="16" t="s">
        <v>9</v>
      </c>
      <c r="R13" s="17" t="s">
        <v>34</v>
      </c>
      <c r="S13" s="23">
        <v>8155</v>
      </c>
      <c r="V13" s="16" t="s">
        <v>6</v>
      </c>
      <c r="W13" s="17" t="s">
        <v>37</v>
      </c>
      <c r="X13" s="23">
        <v>7693</v>
      </c>
      <c r="AA13" s="16" t="s">
        <v>3</v>
      </c>
      <c r="AB13" s="17" t="s">
        <v>39</v>
      </c>
      <c r="AC13" s="23">
        <v>21</v>
      </c>
      <c r="AF13" s="16" t="s">
        <v>8</v>
      </c>
      <c r="AG13" s="17" t="s">
        <v>35</v>
      </c>
      <c r="AH13" s="23">
        <v>5012</v>
      </c>
    </row>
    <row r="14" spans="2:34" x14ac:dyDescent="0.3">
      <c r="B14" s="17" t="s">
        <v>7</v>
      </c>
      <c r="C14" s="17" t="s">
        <v>38</v>
      </c>
      <c r="D14" s="21">
        <v>1281</v>
      </c>
      <c r="G14" s="18" t="s">
        <v>10</v>
      </c>
      <c r="H14" s="19" t="s">
        <v>38</v>
      </c>
      <c r="I14" s="22">
        <v>2205</v>
      </c>
      <c r="L14" s="18" t="s">
        <v>5</v>
      </c>
      <c r="M14" s="19" t="s">
        <v>36</v>
      </c>
      <c r="N14" s="22">
        <v>16184</v>
      </c>
      <c r="Q14" s="18" t="s">
        <v>7</v>
      </c>
      <c r="R14" s="19" t="s">
        <v>34</v>
      </c>
      <c r="S14" s="22">
        <v>3262</v>
      </c>
      <c r="V14" s="18" t="s">
        <v>8</v>
      </c>
      <c r="W14" s="19" t="s">
        <v>37</v>
      </c>
      <c r="X14" s="22">
        <v>1771</v>
      </c>
      <c r="AA14" s="18" t="s">
        <v>8</v>
      </c>
      <c r="AB14" s="19" t="s">
        <v>39</v>
      </c>
      <c r="AC14" s="22">
        <v>7021</v>
      </c>
      <c r="AF14" s="18" t="s">
        <v>3</v>
      </c>
      <c r="AG14" s="19" t="s">
        <v>35</v>
      </c>
      <c r="AH14" s="22">
        <v>2464</v>
      </c>
    </row>
    <row r="15" spans="2:34" x14ac:dyDescent="0.3">
      <c r="B15" s="17" t="s">
        <v>5</v>
      </c>
      <c r="C15" s="17" t="s">
        <v>37</v>
      </c>
      <c r="D15" s="21">
        <v>4991</v>
      </c>
      <c r="G15" s="16" t="s">
        <v>6</v>
      </c>
      <c r="H15" s="17" t="s">
        <v>38</v>
      </c>
      <c r="I15" s="23">
        <v>1134</v>
      </c>
      <c r="L15" s="16" t="s">
        <v>6</v>
      </c>
      <c r="M15" s="17" t="s">
        <v>36</v>
      </c>
      <c r="N15" s="23">
        <v>497</v>
      </c>
      <c r="Q15" s="16" t="s">
        <v>40</v>
      </c>
      <c r="R15" s="17" t="s">
        <v>34</v>
      </c>
      <c r="S15" s="23">
        <v>2289</v>
      </c>
      <c r="V15" s="16" t="s">
        <v>10</v>
      </c>
      <c r="W15" s="17" t="s">
        <v>37</v>
      </c>
      <c r="X15" s="23">
        <v>4683</v>
      </c>
      <c r="AA15" s="16" t="s">
        <v>40</v>
      </c>
      <c r="AB15" s="17" t="s">
        <v>39</v>
      </c>
      <c r="AC15" s="23">
        <v>5817</v>
      </c>
      <c r="AF15" s="16" t="s">
        <v>3</v>
      </c>
      <c r="AG15" s="17" t="s">
        <v>35</v>
      </c>
      <c r="AH15" s="23">
        <v>2114</v>
      </c>
    </row>
    <row r="16" spans="2:34" x14ac:dyDescent="0.3">
      <c r="B16" s="17" t="s">
        <v>2</v>
      </c>
      <c r="C16" s="17" t="s">
        <v>39</v>
      </c>
      <c r="D16" s="21">
        <v>1785</v>
      </c>
      <c r="G16" s="18" t="s">
        <v>2</v>
      </c>
      <c r="H16" s="19" t="s">
        <v>38</v>
      </c>
      <c r="I16" s="22">
        <v>4417</v>
      </c>
      <c r="L16" s="18" t="s">
        <v>2</v>
      </c>
      <c r="M16" s="19" t="s">
        <v>36</v>
      </c>
      <c r="N16" s="22">
        <v>8211</v>
      </c>
      <c r="Q16" s="18" t="s">
        <v>5</v>
      </c>
      <c r="R16" s="19" t="s">
        <v>34</v>
      </c>
      <c r="S16" s="22">
        <v>6986</v>
      </c>
      <c r="V16" s="18" t="s">
        <v>41</v>
      </c>
      <c r="W16" s="19" t="s">
        <v>37</v>
      </c>
      <c r="X16" s="22">
        <v>6398</v>
      </c>
      <c r="AA16" s="18" t="s">
        <v>41</v>
      </c>
      <c r="AB16" s="19" t="s">
        <v>39</v>
      </c>
      <c r="AC16" s="22">
        <v>3976</v>
      </c>
      <c r="AF16" s="18" t="s">
        <v>41</v>
      </c>
      <c r="AG16" s="19" t="s">
        <v>35</v>
      </c>
      <c r="AH16" s="22">
        <v>2114</v>
      </c>
    </row>
    <row r="17" spans="2:34" x14ac:dyDescent="0.3">
      <c r="B17" s="17" t="s">
        <v>3</v>
      </c>
      <c r="C17" s="17" t="s">
        <v>37</v>
      </c>
      <c r="D17" s="21">
        <v>3983</v>
      </c>
      <c r="G17" s="16" t="s">
        <v>5</v>
      </c>
      <c r="H17" s="17" t="s">
        <v>38</v>
      </c>
      <c r="I17" s="23">
        <v>5075</v>
      </c>
      <c r="L17" s="16" t="s">
        <v>40</v>
      </c>
      <c r="M17" s="17" t="s">
        <v>36</v>
      </c>
      <c r="N17" s="23">
        <v>5439</v>
      </c>
      <c r="Q17" s="16" t="s">
        <v>6</v>
      </c>
      <c r="R17" s="17" t="s">
        <v>34</v>
      </c>
      <c r="S17" s="23">
        <v>1442</v>
      </c>
      <c r="V17" s="16" t="s">
        <v>6</v>
      </c>
      <c r="W17" s="17" t="s">
        <v>37</v>
      </c>
      <c r="X17" s="23">
        <v>1904</v>
      </c>
      <c r="AA17" s="16" t="s">
        <v>2</v>
      </c>
      <c r="AB17" s="17" t="s">
        <v>39</v>
      </c>
      <c r="AC17" s="23">
        <v>6027</v>
      </c>
      <c r="AF17" s="16" t="s">
        <v>10</v>
      </c>
      <c r="AG17" s="17" t="s">
        <v>35</v>
      </c>
      <c r="AH17" s="23">
        <v>1974</v>
      </c>
    </row>
    <row r="18" spans="2:34" x14ac:dyDescent="0.3">
      <c r="B18" s="17" t="s">
        <v>9</v>
      </c>
      <c r="C18" s="17" t="s">
        <v>38</v>
      </c>
      <c r="D18" s="21">
        <v>2646</v>
      </c>
      <c r="G18" s="18" t="s">
        <v>2</v>
      </c>
      <c r="H18" s="19" t="s">
        <v>38</v>
      </c>
      <c r="I18" s="22">
        <v>6580</v>
      </c>
      <c r="L18" s="18" t="s">
        <v>6</v>
      </c>
      <c r="M18" s="19" t="s">
        <v>36</v>
      </c>
      <c r="N18" s="22">
        <v>6118</v>
      </c>
      <c r="Q18" s="18" t="s">
        <v>6</v>
      </c>
      <c r="R18" s="19" t="s">
        <v>34</v>
      </c>
      <c r="S18" s="22">
        <v>3339</v>
      </c>
      <c r="V18" s="18" t="s">
        <v>2</v>
      </c>
      <c r="W18" s="19" t="s">
        <v>37</v>
      </c>
      <c r="X18" s="22">
        <v>238</v>
      </c>
      <c r="AA18" s="18" t="s">
        <v>8</v>
      </c>
      <c r="AB18" s="19" t="s">
        <v>39</v>
      </c>
      <c r="AC18" s="22">
        <v>8890</v>
      </c>
      <c r="AF18" s="18" t="s">
        <v>2</v>
      </c>
      <c r="AG18" s="19" t="s">
        <v>35</v>
      </c>
      <c r="AH18" s="22">
        <v>553</v>
      </c>
    </row>
    <row r="19" spans="2:34" x14ac:dyDescent="0.3">
      <c r="B19" s="17" t="s">
        <v>2</v>
      </c>
      <c r="C19" s="17" t="s">
        <v>34</v>
      </c>
      <c r="D19" s="21">
        <v>252</v>
      </c>
      <c r="G19" s="16" t="s">
        <v>6</v>
      </c>
      <c r="H19" s="17" t="s">
        <v>38</v>
      </c>
      <c r="I19" s="23">
        <v>938</v>
      </c>
      <c r="L19" s="16" t="s">
        <v>10</v>
      </c>
      <c r="M19" s="17" t="s">
        <v>36</v>
      </c>
      <c r="N19" s="23">
        <v>2317</v>
      </c>
      <c r="Q19" s="16" t="s">
        <v>40</v>
      </c>
      <c r="R19" s="17" t="s">
        <v>34</v>
      </c>
      <c r="S19" s="23">
        <v>5019</v>
      </c>
      <c r="V19" s="16" t="s">
        <v>6</v>
      </c>
      <c r="W19" s="17" t="s">
        <v>37</v>
      </c>
      <c r="X19" s="23">
        <v>4949</v>
      </c>
      <c r="AA19" s="16" t="s">
        <v>2</v>
      </c>
      <c r="AB19" s="17" t="s">
        <v>39</v>
      </c>
      <c r="AC19" s="23">
        <v>7812</v>
      </c>
      <c r="AF19" s="16" t="s">
        <v>3</v>
      </c>
      <c r="AG19" s="17" t="s">
        <v>35</v>
      </c>
      <c r="AH19" s="23">
        <v>2415</v>
      </c>
    </row>
    <row r="20" spans="2:34" x14ac:dyDescent="0.3">
      <c r="B20" s="18" t="s">
        <v>3</v>
      </c>
      <c r="C20" s="19" t="s">
        <v>35</v>
      </c>
      <c r="D20" s="22">
        <v>2464</v>
      </c>
      <c r="G20" s="18" t="s">
        <v>10</v>
      </c>
      <c r="H20" s="19" t="s">
        <v>38</v>
      </c>
      <c r="I20" s="22">
        <v>5586</v>
      </c>
      <c r="L20" s="18" t="s">
        <v>3</v>
      </c>
      <c r="M20" s="19" t="s">
        <v>36</v>
      </c>
      <c r="N20" s="22">
        <v>3773</v>
      </c>
      <c r="Q20" s="18" t="s">
        <v>41</v>
      </c>
      <c r="R20" s="19" t="s">
        <v>34</v>
      </c>
      <c r="S20" s="22">
        <v>1463</v>
      </c>
      <c r="V20" s="18" t="s">
        <v>9</v>
      </c>
      <c r="W20" s="19" t="s">
        <v>37</v>
      </c>
      <c r="X20" s="22">
        <v>1085</v>
      </c>
      <c r="AA20" s="18" t="s">
        <v>5</v>
      </c>
      <c r="AB20" s="19" t="s">
        <v>39</v>
      </c>
      <c r="AC20" s="22">
        <v>5236</v>
      </c>
      <c r="AF20" s="18" t="s">
        <v>41</v>
      </c>
      <c r="AG20" s="19" t="s">
        <v>35</v>
      </c>
      <c r="AH20" s="22">
        <v>4760</v>
      </c>
    </row>
    <row r="21" spans="2:34" x14ac:dyDescent="0.3">
      <c r="B21" s="16" t="s">
        <v>3</v>
      </c>
      <c r="C21" s="17" t="s">
        <v>35</v>
      </c>
      <c r="D21" s="23">
        <v>2114</v>
      </c>
      <c r="G21" s="16" t="s">
        <v>2</v>
      </c>
      <c r="H21" s="17" t="s">
        <v>38</v>
      </c>
      <c r="I21" s="23">
        <v>56</v>
      </c>
      <c r="L21" s="16" t="s">
        <v>41</v>
      </c>
      <c r="M21" s="17" t="s">
        <v>36</v>
      </c>
      <c r="N21" s="23">
        <v>854</v>
      </c>
      <c r="Q21" s="16" t="s">
        <v>3</v>
      </c>
      <c r="R21" s="17" t="s">
        <v>34</v>
      </c>
      <c r="S21" s="23">
        <v>7777</v>
      </c>
      <c r="V21" s="16" t="s">
        <v>5</v>
      </c>
      <c r="W21" s="17" t="s">
        <v>37</v>
      </c>
      <c r="X21" s="23">
        <v>182</v>
      </c>
      <c r="AA21" s="16" t="s">
        <v>7</v>
      </c>
      <c r="AB21" s="17" t="s">
        <v>39</v>
      </c>
      <c r="AC21" s="23">
        <v>4438</v>
      </c>
      <c r="AF21" s="16" t="s">
        <v>5</v>
      </c>
      <c r="AG21" s="17" t="s">
        <v>35</v>
      </c>
      <c r="AH21" s="23">
        <v>2415</v>
      </c>
    </row>
    <row r="22" spans="2:34" x14ac:dyDescent="0.3">
      <c r="B22" s="17" t="s">
        <v>6</v>
      </c>
      <c r="C22" s="17" t="s">
        <v>37</v>
      </c>
      <c r="D22" s="21">
        <v>7693</v>
      </c>
      <c r="G22" s="18" t="s">
        <v>10</v>
      </c>
      <c r="H22" s="19" t="s">
        <v>38</v>
      </c>
      <c r="I22" s="22">
        <v>63</v>
      </c>
      <c r="L22" s="18" t="s">
        <v>6</v>
      </c>
      <c r="M22" s="19" t="s">
        <v>36</v>
      </c>
      <c r="N22" s="22">
        <v>4970</v>
      </c>
      <c r="Q22" s="18" t="s">
        <v>6</v>
      </c>
      <c r="R22" s="19" t="s">
        <v>34</v>
      </c>
      <c r="S22" s="22">
        <v>4242</v>
      </c>
      <c r="V22" s="18" t="s">
        <v>8</v>
      </c>
      <c r="W22" s="19" t="s">
        <v>37</v>
      </c>
      <c r="X22" s="22">
        <v>9709</v>
      </c>
      <c r="AA22" s="18" t="s">
        <v>6</v>
      </c>
      <c r="AB22" s="19" t="s">
        <v>39</v>
      </c>
      <c r="AC22" s="22">
        <v>6048</v>
      </c>
      <c r="AF22" s="18" t="s">
        <v>9</v>
      </c>
      <c r="AG22" s="19" t="s">
        <v>35</v>
      </c>
      <c r="AH22" s="22">
        <v>98</v>
      </c>
    </row>
    <row r="23" spans="2:34" x14ac:dyDescent="0.3">
      <c r="B23" s="17" t="s">
        <v>5</v>
      </c>
      <c r="C23" s="17" t="s">
        <v>34</v>
      </c>
      <c r="D23" s="21">
        <v>15610</v>
      </c>
      <c r="G23" s="16" t="s">
        <v>5</v>
      </c>
      <c r="H23" s="17" t="s">
        <v>38</v>
      </c>
      <c r="I23" s="23">
        <v>7189</v>
      </c>
      <c r="L23" s="16" t="s">
        <v>3</v>
      </c>
      <c r="M23" s="17" t="s">
        <v>36</v>
      </c>
      <c r="N23" s="23">
        <v>3339</v>
      </c>
      <c r="Q23" s="16" t="s">
        <v>7</v>
      </c>
      <c r="R23" s="17" t="s">
        <v>34</v>
      </c>
      <c r="S23" s="23">
        <v>2205</v>
      </c>
      <c r="V23" s="16" t="s">
        <v>7</v>
      </c>
      <c r="W23" s="17" t="s">
        <v>37</v>
      </c>
      <c r="X23" s="23">
        <v>4487</v>
      </c>
      <c r="AA23" s="16" t="s">
        <v>6</v>
      </c>
      <c r="AB23" s="17" t="s">
        <v>39</v>
      </c>
      <c r="AC23" s="23">
        <v>3052</v>
      </c>
      <c r="AF23" s="16" t="s">
        <v>5</v>
      </c>
      <c r="AG23" s="17" t="s">
        <v>35</v>
      </c>
      <c r="AH23" s="23">
        <v>13391</v>
      </c>
    </row>
    <row r="24" spans="2:34" x14ac:dyDescent="0.3">
      <c r="B24" s="17" t="s">
        <v>41</v>
      </c>
      <c r="C24" s="17" t="s">
        <v>34</v>
      </c>
      <c r="D24" s="21">
        <v>336</v>
      </c>
      <c r="G24" s="18" t="s">
        <v>6</v>
      </c>
      <c r="H24" s="19" t="s">
        <v>38</v>
      </c>
      <c r="I24" s="22">
        <v>469</v>
      </c>
      <c r="L24" s="18" t="s">
        <v>3</v>
      </c>
      <c r="M24" s="19" t="s">
        <v>36</v>
      </c>
      <c r="N24" s="22">
        <v>973</v>
      </c>
      <c r="Q24" s="18" t="s">
        <v>40</v>
      </c>
      <c r="R24" s="19" t="s">
        <v>34</v>
      </c>
      <c r="S24" s="22">
        <v>4018</v>
      </c>
      <c r="V24" s="18" t="s">
        <v>40</v>
      </c>
      <c r="W24" s="19" t="s">
        <v>37</v>
      </c>
      <c r="X24" s="22">
        <v>7693</v>
      </c>
      <c r="AA24" s="18" t="s">
        <v>2</v>
      </c>
      <c r="AB24" s="19" t="s">
        <v>39</v>
      </c>
      <c r="AC24" s="22">
        <v>2016</v>
      </c>
      <c r="AF24" s="18" t="s">
        <v>10</v>
      </c>
      <c r="AG24" s="19" t="s">
        <v>35</v>
      </c>
      <c r="AH24" s="22">
        <v>3808</v>
      </c>
    </row>
    <row r="25" spans="2:34" x14ac:dyDescent="0.3">
      <c r="B25" s="17" t="s">
        <v>2</v>
      </c>
      <c r="C25" s="17" t="s">
        <v>39</v>
      </c>
      <c r="D25" s="21">
        <v>9443</v>
      </c>
      <c r="G25" s="16" t="s">
        <v>9</v>
      </c>
      <c r="H25" s="17" t="s">
        <v>38</v>
      </c>
      <c r="I25" s="23">
        <v>2408</v>
      </c>
      <c r="L25" s="16" t="s">
        <v>10</v>
      </c>
      <c r="M25" s="17" t="s">
        <v>36</v>
      </c>
      <c r="N25" s="23">
        <v>2471</v>
      </c>
      <c r="Q25" s="16" t="s">
        <v>5</v>
      </c>
      <c r="R25" s="17" t="s">
        <v>34</v>
      </c>
      <c r="S25" s="23">
        <v>861</v>
      </c>
      <c r="V25" s="16" t="s">
        <v>9</v>
      </c>
      <c r="W25" s="17" t="s">
        <v>37</v>
      </c>
      <c r="X25" s="23">
        <v>2737</v>
      </c>
      <c r="AA25" s="16" t="s">
        <v>9</v>
      </c>
      <c r="AB25" s="17" t="s">
        <v>39</v>
      </c>
      <c r="AC25" s="23">
        <v>3192</v>
      </c>
      <c r="AF25" s="16" t="s">
        <v>10</v>
      </c>
      <c r="AG25" s="17" t="s">
        <v>35</v>
      </c>
      <c r="AH25" s="23">
        <v>567</v>
      </c>
    </row>
    <row r="26" spans="2:34" x14ac:dyDescent="0.3">
      <c r="B26" s="17" t="s">
        <v>9</v>
      </c>
      <c r="C26" s="17" t="s">
        <v>34</v>
      </c>
      <c r="D26" s="21">
        <v>8155</v>
      </c>
      <c r="G26" s="18" t="s">
        <v>40</v>
      </c>
      <c r="H26" s="19" t="s">
        <v>38</v>
      </c>
      <c r="I26" s="22">
        <v>2541</v>
      </c>
      <c r="L26" s="18" t="s">
        <v>3</v>
      </c>
      <c r="M26" s="19" t="s">
        <v>36</v>
      </c>
      <c r="N26" s="22">
        <v>1281</v>
      </c>
      <c r="Q26" s="18" t="s">
        <v>7</v>
      </c>
      <c r="R26" s="19" t="s">
        <v>34</v>
      </c>
      <c r="S26" s="22">
        <v>2226</v>
      </c>
      <c r="V26" s="18" t="s">
        <v>9</v>
      </c>
      <c r="W26" s="19" t="s">
        <v>37</v>
      </c>
      <c r="X26" s="22">
        <v>4305</v>
      </c>
      <c r="AA26" s="18" t="s">
        <v>40</v>
      </c>
      <c r="AB26" s="19" t="s">
        <v>39</v>
      </c>
      <c r="AC26" s="22">
        <v>0</v>
      </c>
      <c r="AF26" s="18" t="s">
        <v>41</v>
      </c>
      <c r="AG26" s="19" t="s">
        <v>35</v>
      </c>
      <c r="AH26" s="22">
        <v>7455</v>
      </c>
    </row>
    <row r="27" spans="2:34" x14ac:dyDescent="0.3">
      <c r="B27" s="17" t="s">
        <v>8</v>
      </c>
      <c r="C27" s="17" t="s">
        <v>38</v>
      </c>
      <c r="D27" s="21">
        <v>1701</v>
      </c>
      <c r="G27" s="18" t="s">
        <v>40</v>
      </c>
      <c r="H27" s="19" t="s">
        <v>38</v>
      </c>
      <c r="I27" s="22">
        <v>6125</v>
      </c>
      <c r="L27" s="18" t="s">
        <v>7</v>
      </c>
      <c r="M27" s="19" t="s">
        <v>36</v>
      </c>
      <c r="N27" s="22">
        <v>2870</v>
      </c>
      <c r="Q27" s="16" t="s">
        <v>9</v>
      </c>
      <c r="R27" s="17" t="s">
        <v>34</v>
      </c>
      <c r="S27" s="23">
        <v>14329</v>
      </c>
      <c r="V27" s="16" t="s">
        <v>41</v>
      </c>
      <c r="W27" s="17" t="s">
        <v>37</v>
      </c>
      <c r="X27" s="23">
        <v>2933</v>
      </c>
      <c r="AA27" s="16" t="s">
        <v>2</v>
      </c>
      <c r="AB27" s="17" t="s">
        <v>39</v>
      </c>
      <c r="AC27" s="23">
        <v>7651</v>
      </c>
      <c r="AF27" s="16" t="s">
        <v>40</v>
      </c>
      <c r="AG27" s="17" t="s">
        <v>35</v>
      </c>
      <c r="AH27" s="23">
        <v>12348</v>
      </c>
    </row>
    <row r="28" spans="2:34" x14ac:dyDescent="0.3">
      <c r="B28" s="17" t="s">
        <v>10</v>
      </c>
      <c r="C28" s="17" t="s">
        <v>38</v>
      </c>
      <c r="D28" s="21">
        <v>2205</v>
      </c>
      <c r="G28" s="18" t="s">
        <v>6</v>
      </c>
      <c r="H28" s="19" t="s">
        <v>38</v>
      </c>
      <c r="I28" s="22">
        <v>959</v>
      </c>
      <c r="L28" s="18" t="s">
        <v>2</v>
      </c>
      <c r="M28" s="19" t="s">
        <v>36</v>
      </c>
      <c r="N28" s="22">
        <v>798</v>
      </c>
      <c r="Q28" s="18" t="s">
        <v>9</v>
      </c>
      <c r="R28" s="19" t="s">
        <v>34</v>
      </c>
      <c r="S28" s="22">
        <v>8463</v>
      </c>
      <c r="V28" s="18" t="s">
        <v>7</v>
      </c>
      <c r="W28" s="19" t="s">
        <v>37</v>
      </c>
      <c r="X28" s="22">
        <v>6608</v>
      </c>
      <c r="AA28" s="18" t="s">
        <v>10</v>
      </c>
      <c r="AB28" s="19" t="s">
        <v>39</v>
      </c>
      <c r="AC28" s="22">
        <v>12950</v>
      </c>
      <c r="AF28" s="18" t="s">
        <v>5</v>
      </c>
      <c r="AG28" s="19" t="s">
        <v>35</v>
      </c>
      <c r="AH28" s="22">
        <v>2744</v>
      </c>
    </row>
    <row r="29" spans="2:34" x14ac:dyDescent="0.3">
      <c r="B29" s="17" t="s">
        <v>8</v>
      </c>
      <c r="C29" s="17" t="s">
        <v>37</v>
      </c>
      <c r="D29" s="21">
        <v>1771</v>
      </c>
      <c r="G29" s="16" t="s">
        <v>8</v>
      </c>
      <c r="H29" s="17" t="s">
        <v>38</v>
      </c>
      <c r="I29" s="23">
        <v>168</v>
      </c>
      <c r="L29" s="16" t="s">
        <v>40</v>
      </c>
      <c r="M29" s="17" t="s">
        <v>36</v>
      </c>
      <c r="N29" s="23">
        <v>9772</v>
      </c>
      <c r="Q29" s="16" t="s">
        <v>5</v>
      </c>
      <c r="R29" s="17" t="s">
        <v>34</v>
      </c>
      <c r="S29" s="23">
        <v>2891</v>
      </c>
      <c r="V29" s="16" t="s">
        <v>6</v>
      </c>
      <c r="W29" s="17" t="s">
        <v>37</v>
      </c>
      <c r="X29" s="23">
        <v>1505</v>
      </c>
      <c r="AA29" s="16" t="s">
        <v>2</v>
      </c>
      <c r="AB29" s="17" t="s">
        <v>39</v>
      </c>
      <c r="AC29" s="23">
        <v>1568</v>
      </c>
      <c r="AF29" s="16" t="s">
        <v>8</v>
      </c>
      <c r="AG29" s="17" t="s">
        <v>35</v>
      </c>
      <c r="AH29" s="23">
        <v>2023</v>
      </c>
    </row>
    <row r="30" spans="2:34" x14ac:dyDescent="0.3">
      <c r="B30" s="18" t="s">
        <v>41</v>
      </c>
      <c r="C30" s="19" t="s">
        <v>35</v>
      </c>
      <c r="D30" s="22">
        <v>2114</v>
      </c>
      <c r="G30" s="18" t="s">
        <v>7</v>
      </c>
      <c r="H30" s="19" t="s">
        <v>38</v>
      </c>
      <c r="I30" s="22">
        <v>5677</v>
      </c>
      <c r="L30" s="18" t="s">
        <v>2</v>
      </c>
      <c r="M30" s="19" t="s">
        <v>36</v>
      </c>
      <c r="N30" s="22">
        <v>11417</v>
      </c>
      <c r="Q30" s="18" t="s">
        <v>3</v>
      </c>
      <c r="R30" s="19" t="s">
        <v>34</v>
      </c>
      <c r="S30" s="22">
        <v>3108</v>
      </c>
      <c r="V30" s="18" t="s">
        <v>2</v>
      </c>
      <c r="W30" s="19" t="s">
        <v>37</v>
      </c>
      <c r="X30" s="22">
        <v>11571</v>
      </c>
      <c r="AA30" s="18" t="s">
        <v>8</v>
      </c>
      <c r="AB30" s="19" t="s">
        <v>39</v>
      </c>
      <c r="AC30" s="22">
        <v>1561</v>
      </c>
      <c r="AF30" s="18" t="s">
        <v>7</v>
      </c>
      <c r="AG30" s="19" t="s">
        <v>35</v>
      </c>
      <c r="AH30" s="22">
        <v>6755</v>
      </c>
    </row>
    <row r="31" spans="2:34" x14ac:dyDescent="0.3">
      <c r="B31" s="17" t="s">
        <v>41</v>
      </c>
      <c r="C31" s="17" t="s">
        <v>36</v>
      </c>
      <c r="D31" s="21">
        <v>10311</v>
      </c>
      <c r="G31" s="16" t="s">
        <v>8</v>
      </c>
      <c r="H31" s="17" t="s">
        <v>38</v>
      </c>
      <c r="I31" s="23">
        <v>3752</v>
      </c>
      <c r="L31" s="16" t="s">
        <v>10</v>
      </c>
      <c r="M31" s="17" t="s">
        <v>36</v>
      </c>
      <c r="N31" s="23">
        <v>1407</v>
      </c>
      <c r="Q31" s="16" t="s">
        <v>3</v>
      </c>
      <c r="R31" s="17" t="s">
        <v>34</v>
      </c>
      <c r="S31" s="23">
        <v>3689</v>
      </c>
      <c r="V31" s="16" t="s">
        <v>41</v>
      </c>
      <c r="W31" s="17" t="s">
        <v>37</v>
      </c>
      <c r="X31" s="23">
        <v>1526</v>
      </c>
      <c r="AA31" s="16" t="s">
        <v>3</v>
      </c>
      <c r="AB31" s="17" t="s">
        <v>39</v>
      </c>
      <c r="AC31" s="23">
        <v>4956</v>
      </c>
      <c r="AF31" s="16" t="s">
        <v>41</v>
      </c>
      <c r="AG31" s="17" t="s">
        <v>35</v>
      </c>
      <c r="AH31" s="23">
        <v>847</v>
      </c>
    </row>
    <row r="32" spans="2:34" x14ac:dyDescent="0.3">
      <c r="B32" s="17" t="s">
        <v>3</v>
      </c>
      <c r="C32" s="17" t="s">
        <v>39</v>
      </c>
      <c r="D32" s="21">
        <v>21</v>
      </c>
      <c r="G32" s="18" t="s">
        <v>8</v>
      </c>
      <c r="H32" s="19" t="s">
        <v>38</v>
      </c>
      <c r="I32" s="22">
        <v>819</v>
      </c>
      <c r="L32" s="18" t="s">
        <v>41</v>
      </c>
      <c r="M32" s="19" t="s">
        <v>36</v>
      </c>
      <c r="N32" s="22">
        <v>1925</v>
      </c>
      <c r="Q32" s="18" t="s">
        <v>7</v>
      </c>
      <c r="R32" s="19" t="s">
        <v>34</v>
      </c>
      <c r="S32" s="22">
        <v>1568</v>
      </c>
      <c r="V32" s="18" t="s">
        <v>7</v>
      </c>
      <c r="W32" s="19" t="s">
        <v>37</v>
      </c>
      <c r="X32" s="22">
        <v>6391</v>
      </c>
      <c r="AA32" s="18" t="s">
        <v>9</v>
      </c>
      <c r="AB32" s="19" t="s">
        <v>39</v>
      </c>
      <c r="AC32" s="22">
        <v>2639</v>
      </c>
      <c r="AF32" s="18" t="s">
        <v>8</v>
      </c>
      <c r="AG32" s="19" t="s">
        <v>35</v>
      </c>
      <c r="AH32" s="22">
        <v>4753</v>
      </c>
    </row>
    <row r="33" spans="2:34" x14ac:dyDescent="0.3">
      <c r="B33" s="16" t="s">
        <v>10</v>
      </c>
      <c r="C33" s="17" t="s">
        <v>35</v>
      </c>
      <c r="D33" s="23">
        <v>1974</v>
      </c>
      <c r="G33" s="16" t="s">
        <v>6</v>
      </c>
      <c r="H33" s="17" t="s">
        <v>38</v>
      </c>
      <c r="I33" s="23">
        <v>7322</v>
      </c>
      <c r="L33" s="16" t="s">
        <v>7</v>
      </c>
      <c r="M33" s="17" t="s">
        <v>36</v>
      </c>
      <c r="N33" s="23">
        <v>5551</v>
      </c>
      <c r="Q33" s="16" t="s">
        <v>40</v>
      </c>
      <c r="R33" s="17" t="s">
        <v>34</v>
      </c>
      <c r="S33" s="23">
        <v>6748</v>
      </c>
      <c r="V33" s="16" t="s">
        <v>5</v>
      </c>
      <c r="W33" s="17" t="s">
        <v>37</v>
      </c>
      <c r="X33" s="23">
        <v>518</v>
      </c>
      <c r="AA33" s="16" t="s">
        <v>40</v>
      </c>
      <c r="AB33" s="17" t="s">
        <v>39</v>
      </c>
      <c r="AC33" s="23">
        <v>3101</v>
      </c>
      <c r="AF33" s="16" t="s">
        <v>7</v>
      </c>
      <c r="AG33" s="17" t="s">
        <v>35</v>
      </c>
      <c r="AH33" s="23">
        <v>2793</v>
      </c>
    </row>
    <row r="34" spans="2:34" x14ac:dyDescent="0.3">
      <c r="B34" s="17" t="s">
        <v>5</v>
      </c>
      <c r="C34" s="17" t="s">
        <v>36</v>
      </c>
      <c r="D34" s="21">
        <v>6314</v>
      </c>
      <c r="G34" s="18" t="s">
        <v>40</v>
      </c>
      <c r="H34" s="19" t="s">
        <v>38</v>
      </c>
      <c r="I34" s="22">
        <v>5670</v>
      </c>
      <c r="L34" s="18" t="s">
        <v>10</v>
      </c>
      <c r="M34" s="19" t="s">
        <v>36</v>
      </c>
      <c r="N34" s="22">
        <v>6657</v>
      </c>
      <c r="Q34" s="18" t="s">
        <v>6</v>
      </c>
      <c r="R34" s="19" t="s">
        <v>34</v>
      </c>
      <c r="S34" s="22">
        <v>8008</v>
      </c>
      <c r="V34" s="18" t="s">
        <v>9</v>
      </c>
      <c r="W34" s="19" t="s">
        <v>37</v>
      </c>
      <c r="X34" s="22">
        <v>259</v>
      </c>
      <c r="AA34" s="18" t="s">
        <v>5</v>
      </c>
      <c r="AB34" s="19" t="s">
        <v>39</v>
      </c>
      <c r="AC34" s="22">
        <v>4018</v>
      </c>
      <c r="AF34" s="18" t="s">
        <v>7</v>
      </c>
      <c r="AG34" s="19" t="s">
        <v>35</v>
      </c>
      <c r="AH34" s="22">
        <v>4606</v>
      </c>
    </row>
    <row r="35" spans="2:34" x14ac:dyDescent="0.3">
      <c r="B35" s="17" t="s">
        <v>10</v>
      </c>
      <c r="C35" s="17" t="s">
        <v>37</v>
      </c>
      <c r="D35" s="21">
        <v>4683</v>
      </c>
      <c r="G35" s="16" t="s">
        <v>40</v>
      </c>
      <c r="H35" s="17" t="s">
        <v>38</v>
      </c>
      <c r="I35" s="23">
        <v>623</v>
      </c>
      <c r="L35" s="16" t="s">
        <v>5</v>
      </c>
      <c r="M35" s="17" t="s">
        <v>36</v>
      </c>
      <c r="N35" s="23">
        <v>3339</v>
      </c>
      <c r="Q35" s="16" t="s">
        <v>10</v>
      </c>
      <c r="R35" s="17" t="s">
        <v>34</v>
      </c>
      <c r="S35" s="23">
        <v>1428</v>
      </c>
      <c r="V35" s="16" t="s">
        <v>8</v>
      </c>
      <c r="W35" s="17" t="s">
        <v>37</v>
      </c>
      <c r="X35" s="23">
        <v>42</v>
      </c>
      <c r="AA35" s="16" t="s">
        <v>6</v>
      </c>
      <c r="AB35" s="17" t="s">
        <v>39</v>
      </c>
      <c r="AC35" s="23">
        <v>1638</v>
      </c>
      <c r="AF35" s="16" t="s">
        <v>5</v>
      </c>
      <c r="AG35" s="17" t="s">
        <v>35</v>
      </c>
      <c r="AH35" s="23">
        <v>4480</v>
      </c>
    </row>
    <row r="36" spans="2:34" x14ac:dyDescent="0.3">
      <c r="B36" s="17" t="s">
        <v>41</v>
      </c>
      <c r="C36" s="17" t="s">
        <v>37</v>
      </c>
      <c r="D36" s="21">
        <v>6398</v>
      </c>
      <c r="G36" s="18" t="s">
        <v>6</v>
      </c>
      <c r="H36" s="19" t="s">
        <v>38</v>
      </c>
      <c r="I36" s="22">
        <v>2317</v>
      </c>
      <c r="L36" s="18" t="s">
        <v>41</v>
      </c>
      <c r="M36" s="19" t="s">
        <v>36</v>
      </c>
      <c r="N36" s="22">
        <v>98</v>
      </c>
      <c r="Q36" s="18" t="s">
        <v>6</v>
      </c>
      <c r="R36" s="19" t="s">
        <v>34</v>
      </c>
      <c r="S36" s="22">
        <v>525</v>
      </c>
      <c r="V36" s="18" t="s">
        <v>2</v>
      </c>
      <c r="W36" s="19" t="s">
        <v>37</v>
      </c>
      <c r="X36" s="22">
        <v>9926</v>
      </c>
      <c r="AA36" s="18" t="s">
        <v>5</v>
      </c>
      <c r="AB36" s="19" t="s">
        <v>39</v>
      </c>
      <c r="AC36" s="22">
        <v>6909</v>
      </c>
      <c r="AF36" s="18" t="s">
        <v>7</v>
      </c>
      <c r="AG36" s="19" t="s">
        <v>35</v>
      </c>
      <c r="AH36" s="22">
        <v>2478</v>
      </c>
    </row>
    <row r="37" spans="2:34" x14ac:dyDescent="0.3">
      <c r="B37" s="18" t="s">
        <v>2</v>
      </c>
      <c r="C37" s="19" t="s">
        <v>35</v>
      </c>
      <c r="D37" s="22">
        <v>553</v>
      </c>
      <c r="G37" s="16" t="s">
        <v>40</v>
      </c>
      <c r="H37" s="17" t="s">
        <v>38</v>
      </c>
      <c r="I37" s="23">
        <v>2541</v>
      </c>
      <c r="L37" s="16" t="s">
        <v>7</v>
      </c>
      <c r="M37" s="17" t="s">
        <v>36</v>
      </c>
      <c r="N37" s="23">
        <v>8435</v>
      </c>
      <c r="Q37" s="16" t="s">
        <v>7</v>
      </c>
      <c r="R37" s="17" t="s">
        <v>34</v>
      </c>
      <c r="S37" s="23">
        <v>7777</v>
      </c>
      <c r="V37" s="16" t="s">
        <v>6</v>
      </c>
      <c r="W37" s="17" t="s">
        <v>37</v>
      </c>
      <c r="X37" s="23">
        <v>3556</v>
      </c>
      <c r="AA37" s="16" t="s">
        <v>9</v>
      </c>
      <c r="AB37" s="17" t="s">
        <v>39</v>
      </c>
      <c r="AC37" s="23">
        <v>3920</v>
      </c>
      <c r="AF37" s="16" t="s">
        <v>8</v>
      </c>
      <c r="AG37" s="17" t="s">
        <v>35</v>
      </c>
      <c r="AH37" s="23">
        <v>357</v>
      </c>
    </row>
    <row r="38" spans="2:34" x14ac:dyDescent="0.3">
      <c r="B38" s="17" t="s">
        <v>8</v>
      </c>
      <c r="C38" s="17" t="s">
        <v>39</v>
      </c>
      <c r="D38" s="21">
        <v>7021</v>
      </c>
      <c r="G38" s="18" t="s">
        <v>7</v>
      </c>
      <c r="H38" s="19" t="s">
        <v>38</v>
      </c>
      <c r="I38" s="22">
        <v>1778</v>
      </c>
      <c r="L38" s="18" t="s">
        <v>7</v>
      </c>
      <c r="M38" s="19" t="s">
        <v>36</v>
      </c>
      <c r="N38" s="22">
        <v>2646</v>
      </c>
      <c r="Q38" s="18" t="s">
        <v>41</v>
      </c>
      <c r="R38" s="19" t="s">
        <v>34</v>
      </c>
      <c r="S38" s="22">
        <v>7847</v>
      </c>
      <c r="V38" s="18" t="s">
        <v>3</v>
      </c>
      <c r="W38" s="19" t="s">
        <v>37</v>
      </c>
      <c r="X38" s="22">
        <v>4592</v>
      </c>
      <c r="AA38" s="18" t="s">
        <v>10</v>
      </c>
      <c r="AB38" s="19" t="s">
        <v>39</v>
      </c>
      <c r="AC38" s="22">
        <v>4858</v>
      </c>
      <c r="AF38" s="18" t="s">
        <v>9</v>
      </c>
      <c r="AG38" s="19" t="s">
        <v>35</v>
      </c>
      <c r="AH38" s="22">
        <v>7833</v>
      </c>
    </row>
    <row r="39" spans="2:34" x14ac:dyDescent="0.3">
      <c r="B39" s="17" t="s">
        <v>40</v>
      </c>
      <c r="C39" s="17" t="s">
        <v>39</v>
      </c>
      <c r="D39" s="21">
        <v>5817</v>
      </c>
      <c r="G39" s="16" t="s">
        <v>41</v>
      </c>
      <c r="H39" s="17" t="s">
        <v>38</v>
      </c>
      <c r="I39" s="23">
        <v>154</v>
      </c>
      <c r="L39" s="16" t="s">
        <v>6</v>
      </c>
      <c r="M39" s="17" t="s">
        <v>36</v>
      </c>
      <c r="N39" s="23">
        <v>10073</v>
      </c>
      <c r="Q39" s="16" t="s">
        <v>9</v>
      </c>
      <c r="R39" s="17" t="s">
        <v>34</v>
      </c>
      <c r="S39" s="23">
        <v>6832</v>
      </c>
      <c r="V39" s="16" t="s">
        <v>41</v>
      </c>
      <c r="W39" s="17" t="s">
        <v>37</v>
      </c>
      <c r="X39" s="23">
        <v>3388</v>
      </c>
      <c r="AA39" s="16" t="s">
        <v>7</v>
      </c>
      <c r="AB39" s="17" t="s">
        <v>39</v>
      </c>
      <c r="AC39" s="23">
        <v>966</v>
      </c>
      <c r="AF39" s="16" t="s">
        <v>40</v>
      </c>
      <c r="AG39" s="17" t="s">
        <v>35</v>
      </c>
      <c r="AH39" s="23">
        <v>2275</v>
      </c>
    </row>
    <row r="40" spans="2:34" x14ac:dyDescent="0.3">
      <c r="B40" s="17" t="s">
        <v>41</v>
      </c>
      <c r="C40" s="17" t="s">
        <v>39</v>
      </c>
      <c r="D40" s="21">
        <v>3976</v>
      </c>
      <c r="G40" s="18" t="s">
        <v>2</v>
      </c>
      <c r="H40" s="19" t="s">
        <v>38</v>
      </c>
      <c r="I40" s="22">
        <v>3549</v>
      </c>
      <c r="L40" s="18" t="s">
        <v>9</v>
      </c>
      <c r="M40" s="19" t="s">
        <v>36</v>
      </c>
      <c r="N40" s="22">
        <v>11522</v>
      </c>
      <c r="Q40" s="18" t="s">
        <v>7</v>
      </c>
      <c r="R40" s="19" t="s">
        <v>34</v>
      </c>
      <c r="S40" s="22">
        <v>8862</v>
      </c>
      <c r="V40" s="18" t="s">
        <v>10</v>
      </c>
      <c r="W40" s="19" t="s">
        <v>37</v>
      </c>
      <c r="X40" s="22">
        <v>3059</v>
      </c>
      <c r="AA40" s="18" t="s">
        <v>5</v>
      </c>
      <c r="AB40" s="19" t="s">
        <v>39</v>
      </c>
      <c r="AC40" s="22">
        <v>385</v>
      </c>
      <c r="AF40" s="18" t="s">
        <v>7</v>
      </c>
      <c r="AG40" s="19" t="s">
        <v>35</v>
      </c>
      <c r="AH40" s="22">
        <v>2135</v>
      </c>
    </row>
    <row r="41" spans="2:34" x14ac:dyDescent="0.3">
      <c r="B41" s="17" t="s">
        <v>6</v>
      </c>
      <c r="C41" s="17" t="s">
        <v>38</v>
      </c>
      <c r="D41" s="21">
        <v>1134</v>
      </c>
      <c r="G41" s="16" t="s">
        <v>9</v>
      </c>
      <c r="H41" s="17" t="s">
        <v>38</v>
      </c>
      <c r="I41" s="23">
        <v>4137</v>
      </c>
      <c r="L41" s="16" t="s">
        <v>5</v>
      </c>
      <c r="M41" s="17" t="s">
        <v>36</v>
      </c>
      <c r="N41" s="23">
        <v>6146</v>
      </c>
      <c r="Q41" s="16" t="s">
        <v>5</v>
      </c>
      <c r="R41" s="17" t="s">
        <v>34</v>
      </c>
      <c r="S41" s="23">
        <v>7280</v>
      </c>
      <c r="V41" s="16" t="s">
        <v>41</v>
      </c>
      <c r="W41" s="17" t="s">
        <v>37</v>
      </c>
      <c r="X41" s="23">
        <v>2324</v>
      </c>
      <c r="AA41" s="16" t="s">
        <v>2</v>
      </c>
      <c r="AB41" s="17" t="s">
        <v>39</v>
      </c>
      <c r="AC41" s="23">
        <v>4802</v>
      </c>
      <c r="AF41" s="16" t="s">
        <v>3</v>
      </c>
      <c r="AG41" s="17" t="s">
        <v>35</v>
      </c>
      <c r="AH41" s="23">
        <v>819</v>
      </c>
    </row>
    <row r="42" spans="2:34" x14ac:dyDescent="0.3">
      <c r="B42" s="17" t="s">
        <v>2</v>
      </c>
      <c r="C42" s="17" t="s">
        <v>39</v>
      </c>
      <c r="D42" s="21">
        <v>6027</v>
      </c>
      <c r="G42" s="18" t="s">
        <v>41</v>
      </c>
      <c r="H42" s="19" t="s">
        <v>38</v>
      </c>
      <c r="I42" s="22">
        <v>5915</v>
      </c>
      <c r="L42" s="18" t="s">
        <v>41</v>
      </c>
      <c r="M42" s="19" t="s">
        <v>36</v>
      </c>
      <c r="N42" s="22">
        <v>10304</v>
      </c>
      <c r="Q42" s="18" t="s">
        <v>6</v>
      </c>
      <c r="R42" s="19" t="s">
        <v>34</v>
      </c>
      <c r="S42" s="22">
        <v>3402</v>
      </c>
      <c r="V42" s="18" t="s">
        <v>8</v>
      </c>
      <c r="W42" s="19" t="s">
        <v>37</v>
      </c>
      <c r="X42" s="22">
        <v>6279</v>
      </c>
      <c r="AA42" s="18" t="s">
        <v>40</v>
      </c>
      <c r="AB42" s="19" t="s">
        <v>39</v>
      </c>
      <c r="AC42" s="22">
        <v>6370</v>
      </c>
      <c r="AF42" s="18" t="s">
        <v>7</v>
      </c>
      <c r="AG42" s="19" t="s">
        <v>35</v>
      </c>
      <c r="AH42" s="22">
        <v>4585</v>
      </c>
    </row>
    <row r="43" spans="2:34" x14ac:dyDescent="0.3">
      <c r="B43" s="17" t="s">
        <v>6</v>
      </c>
      <c r="C43" s="17" t="s">
        <v>37</v>
      </c>
      <c r="D43" s="21">
        <v>1904</v>
      </c>
      <c r="G43" s="16" t="s">
        <v>40</v>
      </c>
      <c r="H43" s="17" t="s">
        <v>38</v>
      </c>
      <c r="I43" s="23">
        <v>609</v>
      </c>
      <c r="L43" s="16" t="s">
        <v>5</v>
      </c>
      <c r="M43" s="17" t="s">
        <v>36</v>
      </c>
      <c r="N43" s="23">
        <v>1526</v>
      </c>
      <c r="Q43" s="16" t="s">
        <v>40</v>
      </c>
      <c r="R43" s="17" t="s">
        <v>34</v>
      </c>
      <c r="S43" s="23">
        <v>2779</v>
      </c>
      <c r="V43" s="16" t="s">
        <v>8</v>
      </c>
      <c r="W43" s="17" t="s">
        <v>37</v>
      </c>
      <c r="X43" s="23">
        <v>1890</v>
      </c>
      <c r="AA43" s="16" t="s">
        <v>8</v>
      </c>
      <c r="AB43" s="17" t="s">
        <v>39</v>
      </c>
      <c r="AC43" s="23">
        <v>9660</v>
      </c>
      <c r="AF43" s="16" t="s">
        <v>6</v>
      </c>
      <c r="AG43" s="17" t="s">
        <v>35</v>
      </c>
      <c r="AH43" s="23">
        <v>3864</v>
      </c>
    </row>
    <row r="44" spans="2:34" x14ac:dyDescent="0.3">
      <c r="B44" s="17" t="s">
        <v>7</v>
      </c>
      <c r="C44" s="17" t="s">
        <v>34</v>
      </c>
      <c r="D44" s="21">
        <v>3262</v>
      </c>
      <c r="G44" s="18" t="s">
        <v>5</v>
      </c>
      <c r="H44" s="19" t="s">
        <v>38</v>
      </c>
      <c r="I44" s="22">
        <v>5474</v>
      </c>
      <c r="L44" s="18" t="s">
        <v>9</v>
      </c>
      <c r="M44" s="19" t="s">
        <v>36</v>
      </c>
      <c r="N44" s="22">
        <v>2954</v>
      </c>
      <c r="Q44" s="18" t="s">
        <v>40</v>
      </c>
      <c r="R44" s="19" t="s">
        <v>34</v>
      </c>
      <c r="S44" s="22">
        <v>3794</v>
      </c>
      <c r="V44" s="18" t="s">
        <v>6</v>
      </c>
      <c r="W44" s="19" t="s">
        <v>37</v>
      </c>
      <c r="X44" s="22">
        <v>560</v>
      </c>
      <c r="AA44" s="18" t="s">
        <v>3</v>
      </c>
      <c r="AB44" s="19" t="s">
        <v>39</v>
      </c>
      <c r="AC44" s="22">
        <v>1652</v>
      </c>
      <c r="AF44" s="18" t="s">
        <v>8</v>
      </c>
      <c r="AG44" s="19" t="s">
        <v>35</v>
      </c>
      <c r="AH44" s="22">
        <v>3598</v>
      </c>
    </row>
    <row r="45" spans="2:34" x14ac:dyDescent="0.3">
      <c r="B45" s="17" t="s">
        <v>40</v>
      </c>
      <c r="C45" s="17" t="s">
        <v>34</v>
      </c>
      <c r="D45" s="21">
        <v>2289</v>
      </c>
      <c r="G45" s="16" t="s">
        <v>9</v>
      </c>
      <c r="H45" s="17" t="s">
        <v>38</v>
      </c>
      <c r="I45" s="23">
        <v>2436</v>
      </c>
      <c r="L45" s="16" t="s">
        <v>7</v>
      </c>
      <c r="M45" s="17" t="s">
        <v>36</v>
      </c>
      <c r="N45" s="23">
        <v>280</v>
      </c>
      <c r="Q45" s="16" t="s">
        <v>3</v>
      </c>
      <c r="R45" s="17" t="s">
        <v>34</v>
      </c>
      <c r="S45" s="23">
        <v>2583</v>
      </c>
      <c r="V45" s="16" t="s">
        <v>9</v>
      </c>
      <c r="W45" s="17" t="s">
        <v>37</v>
      </c>
      <c r="X45" s="23">
        <v>2856</v>
      </c>
      <c r="AA45" s="16" t="s">
        <v>40</v>
      </c>
      <c r="AB45" s="17" t="s">
        <v>39</v>
      </c>
      <c r="AC45" s="23">
        <v>5775</v>
      </c>
      <c r="AF45" s="16" t="s">
        <v>40</v>
      </c>
      <c r="AG45" s="17" t="s">
        <v>35</v>
      </c>
      <c r="AH45" s="23">
        <v>6853</v>
      </c>
    </row>
    <row r="46" spans="2:34" x14ac:dyDescent="0.3">
      <c r="B46" s="17" t="s">
        <v>5</v>
      </c>
      <c r="C46" s="17" t="s">
        <v>34</v>
      </c>
      <c r="D46" s="21">
        <v>6986</v>
      </c>
      <c r="G46" s="18" t="s">
        <v>9</v>
      </c>
      <c r="H46" s="19" t="s">
        <v>38</v>
      </c>
      <c r="I46" s="22">
        <v>9506</v>
      </c>
      <c r="L46" s="18" t="s">
        <v>41</v>
      </c>
      <c r="M46" s="19" t="s">
        <v>36</v>
      </c>
      <c r="N46" s="22">
        <v>6118</v>
      </c>
      <c r="Q46" s="18" t="s">
        <v>5</v>
      </c>
      <c r="R46" s="19" t="s">
        <v>34</v>
      </c>
      <c r="S46" s="22">
        <v>1652</v>
      </c>
      <c r="V46" s="18" t="s">
        <v>2</v>
      </c>
      <c r="W46" s="19" t="s">
        <v>37</v>
      </c>
      <c r="X46" s="22">
        <v>1057</v>
      </c>
      <c r="AA46" s="18" t="s">
        <v>6</v>
      </c>
      <c r="AB46" s="19" t="s">
        <v>39</v>
      </c>
      <c r="AC46" s="22">
        <v>2989</v>
      </c>
      <c r="AF46" s="18" t="s">
        <v>40</v>
      </c>
      <c r="AG46" s="19" t="s">
        <v>35</v>
      </c>
      <c r="AH46" s="22">
        <v>4725</v>
      </c>
    </row>
    <row r="47" spans="2:34" x14ac:dyDescent="0.3">
      <c r="B47" s="17" t="s">
        <v>2</v>
      </c>
      <c r="C47" s="17" t="s">
        <v>38</v>
      </c>
      <c r="D47" s="21">
        <v>4417</v>
      </c>
      <c r="G47" s="16" t="s">
        <v>40</v>
      </c>
      <c r="H47" s="17" t="s">
        <v>38</v>
      </c>
      <c r="I47" s="23">
        <v>1988</v>
      </c>
      <c r="L47" s="16" t="s">
        <v>9</v>
      </c>
      <c r="M47" s="17" t="s">
        <v>36</v>
      </c>
      <c r="N47" s="23">
        <v>9051</v>
      </c>
      <c r="Q47" s="16" t="s">
        <v>10</v>
      </c>
      <c r="R47" s="17" t="s">
        <v>34</v>
      </c>
      <c r="S47" s="23">
        <v>4991</v>
      </c>
      <c r="V47" s="16" t="s">
        <v>7</v>
      </c>
      <c r="W47" s="17" t="s">
        <v>37</v>
      </c>
      <c r="X47" s="23">
        <v>5306</v>
      </c>
      <c r="AA47" s="16" t="s">
        <v>3</v>
      </c>
      <c r="AB47" s="17" t="s">
        <v>39</v>
      </c>
      <c r="AC47" s="23">
        <v>3640</v>
      </c>
      <c r="AF47" s="16" t="s">
        <v>3</v>
      </c>
      <c r="AG47" s="17" t="s">
        <v>35</v>
      </c>
      <c r="AH47" s="23">
        <v>2023</v>
      </c>
    </row>
    <row r="48" spans="2:34" x14ac:dyDescent="0.3">
      <c r="B48" s="17" t="s">
        <v>6</v>
      </c>
      <c r="C48" s="17" t="s">
        <v>34</v>
      </c>
      <c r="D48" s="21">
        <v>1442</v>
      </c>
      <c r="G48" s="18" t="s">
        <v>7</v>
      </c>
      <c r="H48" s="19" t="s">
        <v>38</v>
      </c>
      <c r="I48" s="22">
        <v>10129</v>
      </c>
      <c r="L48" s="18" t="s">
        <v>5</v>
      </c>
      <c r="M48" s="19" t="s">
        <v>36</v>
      </c>
      <c r="N48" s="22">
        <v>6111</v>
      </c>
      <c r="Q48" s="18" t="s">
        <v>8</v>
      </c>
      <c r="R48" s="19" t="s">
        <v>34</v>
      </c>
      <c r="S48" s="22">
        <v>2009</v>
      </c>
      <c r="V48" s="18" t="s">
        <v>7</v>
      </c>
      <c r="W48" s="19" t="s">
        <v>37</v>
      </c>
      <c r="X48" s="22">
        <v>9835</v>
      </c>
      <c r="AA48" s="18" t="s">
        <v>2</v>
      </c>
      <c r="AB48" s="19" t="s">
        <v>39</v>
      </c>
      <c r="AC48" s="22">
        <v>630</v>
      </c>
      <c r="AF48" s="18" t="s">
        <v>10</v>
      </c>
      <c r="AG48" s="19" t="s">
        <v>35</v>
      </c>
      <c r="AH48" s="22">
        <v>2562</v>
      </c>
    </row>
    <row r="49" spans="2:34" x14ac:dyDescent="0.3">
      <c r="B49" s="16" t="s">
        <v>3</v>
      </c>
      <c r="C49" s="17" t="s">
        <v>35</v>
      </c>
      <c r="D49" s="23">
        <v>2415</v>
      </c>
      <c r="G49" s="16" t="s">
        <v>8</v>
      </c>
      <c r="H49" s="17" t="s">
        <v>38</v>
      </c>
      <c r="I49" s="23">
        <v>6433</v>
      </c>
      <c r="L49" s="16" t="s">
        <v>6</v>
      </c>
      <c r="M49" s="17" t="s">
        <v>36</v>
      </c>
      <c r="N49" s="23">
        <v>4319</v>
      </c>
      <c r="Q49" s="16" t="s">
        <v>10</v>
      </c>
      <c r="R49" s="17" t="s">
        <v>34</v>
      </c>
      <c r="S49" s="23">
        <v>5355</v>
      </c>
      <c r="V49" s="16" t="s">
        <v>9</v>
      </c>
      <c r="W49" s="17" t="s">
        <v>37</v>
      </c>
      <c r="X49" s="23">
        <v>7273</v>
      </c>
      <c r="AA49" s="16" t="s">
        <v>2</v>
      </c>
      <c r="AB49" s="17" t="s">
        <v>39</v>
      </c>
      <c r="AC49" s="23">
        <v>4018</v>
      </c>
      <c r="AF49" s="16" t="s">
        <v>6</v>
      </c>
      <c r="AG49" s="17" t="s">
        <v>35</v>
      </c>
      <c r="AH49" s="23">
        <v>1302</v>
      </c>
    </row>
    <row r="50" spans="2:34" x14ac:dyDescent="0.3">
      <c r="B50" s="17" t="s">
        <v>2</v>
      </c>
      <c r="C50" s="17" t="s">
        <v>37</v>
      </c>
      <c r="D50" s="21">
        <v>238</v>
      </c>
      <c r="G50" s="18" t="s">
        <v>8</v>
      </c>
      <c r="H50" s="19" t="s">
        <v>38</v>
      </c>
      <c r="I50" s="22">
        <v>2268</v>
      </c>
      <c r="L50" s="18" t="s">
        <v>40</v>
      </c>
      <c r="M50" s="19" t="s">
        <v>36</v>
      </c>
      <c r="N50" s="22">
        <v>3164</v>
      </c>
      <c r="Q50" s="18" t="s">
        <v>3</v>
      </c>
      <c r="R50" s="19" t="s">
        <v>34</v>
      </c>
      <c r="S50" s="22">
        <v>7259</v>
      </c>
      <c r="V50" s="18" t="s">
        <v>9</v>
      </c>
      <c r="W50" s="19" t="s">
        <v>37</v>
      </c>
      <c r="X50" s="22">
        <v>2919</v>
      </c>
      <c r="AF50" s="18" t="s">
        <v>10</v>
      </c>
      <c r="AG50" s="19" t="s">
        <v>35</v>
      </c>
      <c r="AH50" s="22">
        <v>3472</v>
      </c>
    </row>
    <row r="51" spans="2:34" x14ac:dyDescent="0.3">
      <c r="B51" s="17" t="s">
        <v>6</v>
      </c>
      <c r="C51" s="17" t="s">
        <v>37</v>
      </c>
      <c r="D51" s="21">
        <v>4949</v>
      </c>
      <c r="G51" s="16" t="s">
        <v>2</v>
      </c>
      <c r="H51" s="17" t="s">
        <v>38</v>
      </c>
      <c r="I51" s="23">
        <v>4326</v>
      </c>
      <c r="L51" s="16" t="s">
        <v>10</v>
      </c>
      <c r="M51" s="17" t="s">
        <v>36</v>
      </c>
      <c r="N51" s="23">
        <v>945</v>
      </c>
      <c r="Q51" s="16" t="s">
        <v>7</v>
      </c>
      <c r="R51" s="17" t="s">
        <v>34</v>
      </c>
      <c r="S51" s="23">
        <v>1932</v>
      </c>
      <c r="V51" s="16" t="s">
        <v>5</v>
      </c>
      <c r="W51" s="17" t="s">
        <v>37</v>
      </c>
      <c r="X51" s="23">
        <v>8813</v>
      </c>
      <c r="AF51" s="16" t="s">
        <v>8</v>
      </c>
      <c r="AG51" s="17" t="s">
        <v>35</v>
      </c>
      <c r="AH51" s="23">
        <v>2702</v>
      </c>
    </row>
    <row r="52" spans="2:34" x14ac:dyDescent="0.3">
      <c r="B52" s="17" t="s">
        <v>5</v>
      </c>
      <c r="C52" s="17" t="s">
        <v>38</v>
      </c>
      <c r="D52" s="21">
        <v>5075</v>
      </c>
      <c r="G52" s="18" t="s">
        <v>5</v>
      </c>
      <c r="H52" s="19" t="s">
        <v>38</v>
      </c>
      <c r="I52" s="22">
        <v>7483</v>
      </c>
      <c r="L52" s="18" t="s">
        <v>40</v>
      </c>
      <c r="M52" s="19" t="s">
        <v>36</v>
      </c>
      <c r="N52" s="22">
        <v>217</v>
      </c>
      <c r="Q52" s="18" t="s">
        <v>3</v>
      </c>
      <c r="R52" s="19" t="s">
        <v>34</v>
      </c>
      <c r="S52" s="22">
        <v>6300</v>
      </c>
      <c r="V52" s="18" t="s">
        <v>3</v>
      </c>
      <c r="W52" s="19" t="s">
        <v>37</v>
      </c>
      <c r="X52" s="22">
        <v>7308</v>
      </c>
      <c r="AF52" s="18" t="s">
        <v>2</v>
      </c>
      <c r="AG52" s="19" t="s">
        <v>35</v>
      </c>
      <c r="AH52" s="22">
        <v>1589</v>
      </c>
    </row>
    <row r="53" spans="2:34" x14ac:dyDescent="0.3">
      <c r="B53" s="17" t="s">
        <v>3</v>
      </c>
      <c r="C53" s="17" t="s">
        <v>36</v>
      </c>
      <c r="D53" s="21">
        <v>9198</v>
      </c>
      <c r="L53" s="16" t="s">
        <v>40</v>
      </c>
      <c r="M53" s="17" t="s">
        <v>36</v>
      </c>
      <c r="N53" s="23">
        <v>4424</v>
      </c>
      <c r="Q53" s="16" t="s">
        <v>9</v>
      </c>
      <c r="R53" s="17" t="s">
        <v>34</v>
      </c>
      <c r="S53" s="23">
        <v>707</v>
      </c>
      <c r="V53" s="16" t="s">
        <v>40</v>
      </c>
      <c r="W53" s="17" t="s">
        <v>37</v>
      </c>
      <c r="X53" s="23">
        <v>6132</v>
      </c>
      <c r="AF53" s="16" t="s">
        <v>7</v>
      </c>
      <c r="AG53" s="17" t="s">
        <v>35</v>
      </c>
      <c r="AH53" s="23">
        <v>5194</v>
      </c>
    </row>
    <row r="54" spans="2:34" x14ac:dyDescent="0.3">
      <c r="B54" s="17" t="s">
        <v>6</v>
      </c>
      <c r="C54" s="17" t="s">
        <v>34</v>
      </c>
      <c r="D54" s="21">
        <v>3339</v>
      </c>
      <c r="L54" s="18" t="s">
        <v>2</v>
      </c>
      <c r="M54" s="19" t="s">
        <v>36</v>
      </c>
      <c r="N54" s="22">
        <v>189</v>
      </c>
      <c r="Q54" s="18" t="s">
        <v>41</v>
      </c>
      <c r="R54" s="19" t="s">
        <v>34</v>
      </c>
      <c r="S54" s="22">
        <v>1274</v>
      </c>
      <c r="V54" s="18" t="s">
        <v>10</v>
      </c>
      <c r="W54" s="19" t="s">
        <v>37</v>
      </c>
      <c r="X54" s="22">
        <v>245</v>
      </c>
      <c r="AF54" s="18" t="s">
        <v>5</v>
      </c>
      <c r="AG54" s="19" t="s">
        <v>35</v>
      </c>
      <c r="AH54" s="22">
        <v>490</v>
      </c>
    </row>
    <row r="55" spans="2:34" x14ac:dyDescent="0.3">
      <c r="B55" s="17" t="s">
        <v>40</v>
      </c>
      <c r="C55" s="17" t="s">
        <v>34</v>
      </c>
      <c r="D55" s="21">
        <v>5019</v>
      </c>
      <c r="L55" s="16" t="s">
        <v>8</v>
      </c>
      <c r="M55" s="17" t="s">
        <v>36</v>
      </c>
      <c r="N55" s="23">
        <v>5019</v>
      </c>
      <c r="Q55" s="16" t="s">
        <v>9</v>
      </c>
      <c r="R55" s="17" t="s">
        <v>34</v>
      </c>
      <c r="S55" s="23">
        <v>938</v>
      </c>
      <c r="V55" s="16" t="s">
        <v>8</v>
      </c>
      <c r="W55" s="17" t="s">
        <v>37</v>
      </c>
      <c r="X55" s="23">
        <v>434</v>
      </c>
      <c r="AF55" s="16" t="s">
        <v>41</v>
      </c>
      <c r="AG55" s="17" t="s">
        <v>35</v>
      </c>
      <c r="AH55" s="23">
        <v>609</v>
      </c>
    </row>
    <row r="56" spans="2:34" x14ac:dyDescent="0.3">
      <c r="B56" s="17" t="s">
        <v>5</v>
      </c>
      <c r="C56" s="17" t="s">
        <v>36</v>
      </c>
      <c r="D56" s="21">
        <v>16184</v>
      </c>
      <c r="L56" s="18" t="s">
        <v>2</v>
      </c>
      <c r="M56" s="19" t="s">
        <v>36</v>
      </c>
      <c r="N56" s="22">
        <v>3094</v>
      </c>
      <c r="Q56" s="18" t="s">
        <v>6</v>
      </c>
      <c r="R56" s="19" t="s">
        <v>34</v>
      </c>
      <c r="S56" s="22">
        <v>2219</v>
      </c>
      <c r="V56" s="18" t="s">
        <v>2</v>
      </c>
      <c r="W56" s="19" t="s">
        <v>37</v>
      </c>
      <c r="X56" s="22">
        <v>2863</v>
      </c>
      <c r="AF56" s="18" t="s">
        <v>40</v>
      </c>
      <c r="AG56" s="19" t="s">
        <v>35</v>
      </c>
      <c r="AH56" s="22">
        <v>1638</v>
      </c>
    </row>
    <row r="57" spans="2:34" x14ac:dyDescent="0.3">
      <c r="B57" s="17" t="s">
        <v>6</v>
      </c>
      <c r="C57" s="17" t="s">
        <v>36</v>
      </c>
      <c r="D57" s="21">
        <v>497</v>
      </c>
    </row>
    <row r="58" spans="2:34" x14ac:dyDescent="0.3">
      <c r="B58" s="17" t="s">
        <v>2</v>
      </c>
      <c r="C58" s="17" t="s">
        <v>36</v>
      </c>
      <c r="D58" s="21">
        <v>8211</v>
      </c>
    </row>
    <row r="59" spans="2:34" x14ac:dyDescent="0.3">
      <c r="B59" s="17" t="s">
        <v>2</v>
      </c>
      <c r="C59" s="17" t="s">
        <v>38</v>
      </c>
      <c r="D59" s="21">
        <v>6580</v>
      </c>
    </row>
    <row r="60" spans="2:34" x14ac:dyDescent="0.3">
      <c r="B60" s="18" t="s">
        <v>41</v>
      </c>
      <c r="C60" s="19" t="s">
        <v>35</v>
      </c>
      <c r="D60" s="22">
        <v>4760</v>
      </c>
    </row>
    <row r="61" spans="2:34" x14ac:dyDescent="0.3">
      <c r="B61" s="17" t="s">
        <v>40</v>
      </c>
      <c r="C61" s="17" t="s">
        <v>36</v>
      </c>
      <c r="D61" s="21">
        <v>5439</v>
      </c>
    </row>
    <row r="62" spans="2:34" x14ac:dyDescent="0.3">
      <c r="B62" s="17" t="s">
        <v>41</v>
      </c>
      <c r="C62" s="17" t="s">
        <v>34</v>
      </c>
      <c r="D62" s="21">
        <v>1463</v>
      </c>
    </row>
    <row r="63" spans="2:34" x14ac:dyDescent="0.3">
      <c r="B63" s="17" t="s">
        <v>3</v>
      </c>
      <c r="C63" s="17" t="s">
        <v>34</v>
      </c>
      <c r="D63" s="21">
        <v>7777</v>
      </c>
    </row>
    <row r="64" spans="2:34" x14ac:dyDescent="0.3">
      <c r="B64" s="17" t="s">
        <v>9</v>
      </c>
      <c r="C64" s="17" t="s">
        <v>37</v>
      </c>
      <c r="D64" s="21">
        <v>1085</v>
      </c>
    </row>
    <row r="65" spans="2:4" x14ac:dyDescent="0.3">
      <c r="B65" s="17" t="s">
        <v>5</v>
      </c>
      <c r="C65" s="17" t="s">
        <v>37</v>
      </c>
      <c r="D65" s="21">
        <v>182</v>
      </c>
    </row>
    <row r="66" spans="2:4" x14ac:dyDescent="0.3">
      <c r="B66" s="17" t="s">
        <v>6</v>
      </c>
      <c r="C66" s="17" t="s">
        <v>34</v>
      </c>
      <c r="D66" s="21">
        <v>4242</v>
      </c>
    </row>
    <row r="67" spans="2:4" x14ac:dyDescent="0.3">
      <c r="B67" s="17" t="s">
        <v>6</v>
      </c>
      <c r="C67" s="17" t="s">
        <v>36</v>
      </c>
      <c r="D67" s="21">
        <v>6118</v>
      </c>
    </row>
    <row r="68" spans="2:4" x14ac:dyDescent="0.3">
      <c r="B68" s="17" t="s">
        <v>10</v>
      </c>
      <c r="C68" s="17" t="s">
        <v>36</v>
      </c>
      <c r="D68" s="21">
        <v>2317</v>
      </c>
    </row>
    <row r="69" spans="2:4" x14ac:dyDescent="0.3">
      <c r="B69" s="17" t="s">
        <v>6</v>
      </c>
      <c r="C69" s="17" t="s">
        <v>38</v>
      </c>
      <c r="D69" s="21">
        <v>938</v>
      </c>
    </row>
    <row r="70" spans="2:4" x14ac:dyDescent="0.3">
      <c r="B70" s="17" t="s">
        <v>8</v>
      </c>
      <c r="C70" s="17" t="s">
        <v>37</v>
      </c>
      <c r="D70" s="21">
        <v>9709</v>
      </c>
    </row>
    <row r="71" spans="2:4" x14ac:dyDescent="0.3">
      <c r="B71" s="17" t="s">
        <v>7</v>
      </c>
      <c r="C71" s="17" t="s">
        <v>34</v>
      </c>
      <c r="D71" s="21">
        <v>2205</v>
      </c>
    </row>
    <row r="72" spans="2:4" x14ac:dyDescent="0.3">
      <c r="B72" s="17" t="s">
        <v>7</v>
      </c>
      <c r="C72" s="17" t="s">
        <v>37</v>
      </c>
      <c r="D72" s="21">
        <v>4487</v>
      </c>
    </row>
    <row r="73" spans="2:4" x14ac:dyDescent="0.3">
      <c r="B73" s="16" t="s">
        <v>5</v>
      </c>
      <c r="C73" s="17" t="s">
        <v>35</v>
      </c>
      <c r="D73" s="23">
        <v>2415</v>
      </c>
    </row>
    <row r="74" spans="2:4" x14ac:dyDescent="0.3">
      <c r="B74" s="17" t="s">
        <v>40</v>
      </c>
      <c r="C74" s="17" t="s">
        <v>34</v>
      </c>
      <c r="D74" s="21">
        <v>4018</v>
      </c>
    </row>
    <row r="75" spans="2:4" x14ac:dyDescent="0.3">
      <c r="B75" s="17" t="s">
        <v>5</v>
      </c>
      <c r="C75" s="17" t="s">
        <v>34</v>
      </c>
      <c r="D75" s="21">
        <v>861</v>
      </c>
    </row>
    <row r="76" spans="2:4" x14ac:dyDescent="0.3">
      <c r="B76" s="17" t="s">
        <v>10</v>
      </c>
      <c r="C76" s="17" t="s">
        <v>38</v>
      </c>
      <c r="D76" s="21">
        <v>5586</v>
      </c>
    </row>
    <row r="77" spans="2:4" x14ac:dyDescent="0.3">
      <c r="B77" s="17" t="s">
        <v>7</v>
      </c>
      <c r="C77" s="17" t="s">
        <v>34</v>
      </c>
      <c r="D77" s="21">
        <v>2226</v>
      </c>
    </row>
    <row r="78" spans="2:4" x14ac:dyDescent="0.3">
      <c r="B78" s="17" t="s">
        <v>9</v>
      </c>
      <c r="C78" s="17" t="s">
        <v>34</v>
      </c>
      <c r="D78" s="21">
        <v>14329</v>
      </c>
    </row>
    <row r="79" spans="2:4" x14ac:dyDescent="0.3">
      <c r="B79" s="17" t="s">
        <v>9</v>
      </c>
      <c r="C79" s="17" t="s">
        <v>34</v>
      </c>
      <c r="D79" s="21">
        <v>8463</v>
      </c>
    </row>
    <row r="80" spans="2:4" x14ac:dyDescent="0.3">
      <c r="B80" s="17" t="s">
        <v>5</v>
      </c>
      <c r="C80" s="17" t="s">
        <v>34</v>
      </c>
      <c r="D80" s="21">
        <v>2891</v>
      </c>
    </row>
    <row r="81" spans="2:4" x14ac:dyDescent="0.3">
      <c r="B81" s="17" t="s">
        <v>3</v>
      </c>
      <c r="C81" s="17" t="s">
        <v>36</v>
      </c>
      <c r="D81" s="21">
        <v>3773</v>
      </c>
    </row>
    <row r="82" spans="2:4" x14ac:dyDescent="0.3">
      <c r="B82" s="17" t="s">
        <v>41</v>
      </c>
      <c r="C82" s="17" t="s">
        <v>36</v>
      </c>
      <c r="D82" s="21">
        <v>854</v>
      </c>
    </row>
    <row r="83" spans="2:4" x14ac:dyDescent="0.3">
      <c r="B83" s="17" t="s">
        <v>6</v>
      </c>
      <c r="C83" s="17" t="s">
        <v>36</v>
      </c>
      <c r="D83" s="21">
        <v>4970</v>
      </c>
    </row>
    <row r="84" spans="2:4" x14ac:dyDescent="0.3">
      <c r="B84" s="18" t="s">
        <v>9</v>
      </c>
      <c r="C84" s="19" t="s">
        <v>35</v>
      </c>
      <c r="D84" s="22">
        <v>98</v>
      </c>
    </row>
    <row r="85" spans="2:4" x14ac:dyDescent="0.3">
      <c r="B85" s="16" t="s">
        <v>5</v>
      </c>
      <c r="C85" s="17" t="s">
        <v>35</v>
      </c>
      <c r="D85" s="23">
        <v>13391</v>
      </c>
    </row>
    <row r="86" spans="2:4" x14ac:dyDescent="0.3">
      <c r="B86" s="17" t="s">
        <v>8</v>
      </c>
      <c r="C86" s="17" t="s">
        <v>39</v>
      </c>
      <c r="D86" s="21">
        <v>8890</v>
      </c>
    </row>
    <row r="87" spans="2:4" x14ac:dyDescent="0.3">
      <c r="B87" s="17" t="s">
        <v>2</v>
      </c>
      <c r="C87" s="17" t="s">
        <v>38</v>
      </c>
      <c r="D87" s="21">
        <v>56</v>
      </c>
    </row>
    <row r="88" spans="2:4" x14ac:dyDescent="0.3">
      <c r="B88" s="17" t="s">
        <v>3</v>
      </c>
      <c r="C88" s="17" t="s">
        <v>36</v>
      </c>
      <c r="D88" s="21">
        <v>3339</v>
      </c>
    </row>
    <row r="89" spans="2:4" x14ac:dyDescent="0.3">
      <c r="B89" s="18" t="s">
        <v>10</v>
      </c>
      <c r="C89" s="19" t="s">
        <v>35</v>
      </c>
      <c r="D89" s="22">
        <v>3808</v>
      </c>
    </row>
    <row r="90" spans="2:4" x14ac:dyDescent="0.3">
      <c r="B90" s="17" t="s">
        <v>10</v>
      </c>
      <c r="C90" s="17" t="s">
        <v>38</v>
      </c>
      <c r="D90" s="21">
        <v>63</v>
      </c>
    </row>
    <row r="91" spans="2:4" x14ac:dyDescent="0.3">
      <c r="B91" s="17" t="s">
        <v>2</v>
      </c>
      <c r="C91" s="17" t="s">
        <v>39</v>
      </c>
      <c r="D91" s="21">
        <v>7812</v>
      </c>
    </row>
    <row r="92" spans="2:4" x14ac:dyDescent="0.3">
      <c r="B92" s="17" t="s">
        <v>40</v>
      </c>
      <c r="C92" s="17" t="s">
        <v>37</v>
      </c>
      <c r="D92" s="21">
        <v>7693</v>
      </c>
    </row>
    <row r="93" spans="2:4" x14ac:dyDescent="0.3">
      <c r="B93" s="17" t="s">
        <v>3</v>
      </c>
      <c r="C93" s="17" t="s">
        <v>36</v>
      </c>
      <c r="D93" s="21">
        <v>973</v>
      </c>
    </row>
    <row r="94" spans="2:4" x14ac:dyDescent="0.3">
      <c r="B94" s="16" t="s">
        <v>10</v>
      </c>
      <c r="C94" s="17" t="s">
        <v>35</v>
      </c>
      <c r="D94" s="23">
        <v>567</v>
      </c>
    </row>
    <row r="95" spans="2:4" x14ac:dyDescent="0.3">
      <c r="B95" s="17" t="s">
        <v>10</v>
      </c>
      <c r="C95" s="17" t="s">
        <v>36</v>
      </c>
      <c r="D95" s="21">
        <v>2471</v>
      </c>
    </row>
    <row r="96" spans="2:4" x14ac:dyDescent="0.3">
      <c r="B96" s="17" t="s">
        <v>5</v>
      </c>
      <c r="C96" s="17" t="s">
        <v>38</v>
      </c>
      <c r="D96" s="21">
        <v>7189</v>
      </c>
    </row>
    <row r="97" spans="2:4" x14ac:dyDescent="0.3">
      <c r="B97" s="18" t="s">
        <v>41</v>
      </c>
      <c r="C97" s="19" t="s">
        <v>35</v>
      </c>
      <c r="D97" s="22">
        <v>7455</v>
      </c>
    </row>
    <row r="98" spans="2:4" x14ac:dyDescent="0.3">
      <c r="B98" s="17" t="s">
        <v>3</v>
      </c>
      <c r="C98" s="17" t="s">
        <v>34</v>
      </c>
      <c r="D98" s="21">
        <v>3108</v>
      </c>
    </row>
    <row r="99" spans="2:4" x14ac:dyDescent="0.3">
      <c r="B99" s="17" t="s">
        <v>6</v>
      </c>
      <c r="C99" s="17" t="s">
        <v>38</v>
      </c>
      <c r="D99" s="21">
        <v>469</v>
      </c>
    </row>
    <row r="100" spans="2:4" x14ac:dyDescent="0.3">
      <c r="B100" s="17" t="s">
        <v>9</v>
      </c>
      <c r="C100" s="17" t="s">
        <v>37</v>
      </c>
      <c r="D100" s="21">
        <v>2737</v>
      </c>
    </row>
    <row r="101" spans="2:4" x14ac:dyDescent="0.3">
      <c r="B101" s="17" t="s">
        <v>9</v>
      </c>
      <c r="C101" s="17" t="s">
        <v>37</v>
      </c>
      <c r="D101" s="21">
        <v>4305</v>
      </c>
    </row>
    <row r="102" spans="2:4" x14ac:dyDescent="0.3">
      <c r="B102" s="17" t="s">
        <v>9</v>
      </c>
      <c r="C102" s="17" t="s">
        <v>38</v>
      </c>
      <c r="D102" s="21">
        <v>2408</v>
      </c>
    </row>
    <row r="103" spans="2:4" x14ac:dyDescent="0.3">
      <c r="B103" s="17" t="s">
        <v>3</v>
      </c>
      <c r="C103" s="17" t="s">
        <v>36</v>
      </c>
      <c r="D103" s="21">
        <v>1281</v>
      </c>
    </row>
    <row r="104" spans="2:4" x14ac:dyDescent="0.3">
      <c r="B104" s="16" t="s">
        <v>40</v>
      </c>
      <c r="C104" s="17" t="s">
        <v>35</v>
      </c>
      <c r="D104" s="23">
        <v>12348</v>
      </c>
    </row>
    <row r="105" spans="2:4" x14ac:dyDescent="0.3">
      <c r="B105" s="17" t="s">
        <v>3</v>
      </c>
      <c r="C105" s="17" t="s">
        <v>34</v>
      </c>
      <c r="D105" s="21">
        <v>3689</v>
      </c>
    </row>
    <row r="106" spans="2:4" x14ac:dyDescent="0.3">
      <c r="B106" s="17" t="s">
        <v>7</v>
      </c>
      <c r="C106" s="17" t="s">
        <v>36</v>
      </c>
      <c r="D106" s="21">
        <v>2870</v>
      </c>
    </row>
    <row r="107" spans="2:4" x14ac:dyDescent="0.3">
      <c r="B107" s="17" t="s">
        <v>2</v>
      </c>
      <c r="C107" s="17" t="s">
        <v>36</v>
      </c>
      <c r="D107" s="21">
        <v>798</v>
      </c>
    </row>
    <row r="108" spans="2:4" x14ac:dyDescent="0.3">
      <c r="B108" s="17" t="s">
        <v>41</v>
      </c>
      <c r="C108" s="17" t="s">
        <v>37</v>
      </c>
      <c r="D108" s="21">
        <v>2933</v>
      </c>
    </row>
    <row r="109" spans="2:4" x14ac:dyDescent="0.3">
      <c r="B109" s="18" t="s">
        <v>5</v>
      </c>
      <c r="C109" s="19" t="s">
        <v>35</v>
      </c>
      <c r="D109" s="22">
        <v>2744</v>
      </c>
    </row>
    <row r="110" spans="2:4" x14ac:dyDescent="0.3">
      <c r="B110" s="17" t="s">
        <v>40</v>
      </c>
      <c r="C110" s="17" t="s">
        <v>36</v>
      </c>
      <c r="D110" s="21">
        <v>9772</v>
      </c>
    </row>
    <row r="111" spans="2:4" x14ac:dyDescent="0.3">
      <c r="B111" s="17" t="s">
        <v>7</v>
      </c>
      <c r="C111" s="17" t="s">
        <v>34</v>
      </c>
      <c r="D111" s="21">
        <v>1568</v>
      </c>
    </row>
    <row r="112" spans="2:4" x14ac:dyDescent="0.3">
      <c r="B112" s="17" t="s">
        <v>2</v>
      </c>
      <c r="C112" s="17" t="s">
        <v>36</v>
      </c>
      <c r="D112" s="21">
        <v>11417</v>
      </c>
    </row>
    <row r="113" spans="2:4" x14ac:dyDescent="0.3">
      <c r="B113" s="17" t="s">
        <v>40</v>
      </c>
      <c r="C113" s="17" t="s">
        <v>34</v>
      </c>
      <c r="D113" s="21">
        <v>6748</v>
      </c>
    </row>
    <row r="114" spans="2:4" x14ac:dyDescent="0.3">
      <c r="B114" s="17" t="s">
        <v>10</v>
      </c>
      <c r="C114" s="17" t="s">
        <v>36</v>
      </c>
      <c r="D114" s="21">
        <v>1407</v>
      </c>
    </row>
    <row r="115" spans="2:4" x14ac:dyDescent="0.3">
      <c r="B115" s="16" t="s">
        <v>8</v>
      </c>
      <c r="C115" s="17" t="s">
        <v>35</v>
      </c>
      <c r="D115" s="23">
        <v>2023</v>
      </c>
    </row>
    <row r="116" spans="2:4" x14ac:dyDescent="0.3">
      <c r="B116" s="17" t="s">
        <v>5</v>
      </c>
      <c r="C116" s="17" t="s">
        <v>39</v>
      </c>
      <c r="D116" s="21">
        <v>5236</v>
      </c>
    </row>
    <row r="117" spans="2:4" x14ac:dyDescent="0.3">
      <c r="B117" s="17" t="s">
        <v>41</v>
      </c>
      <c r="C117" s="17" t="s">
        <v>36</v>
      </c>
      <c r="D117" s="21">
        <v>1925</v>
      </c>
    </row>
    <row r="118" spans="2:4" x14ac:dyDescent="0.3">
      <c r="B118" s="17" t="s">
        <v>7</v>
      </c>
      <c r="C118" s="17" t="s">
        <v>37</v>
      </c>
      <c r="D118" s="21">
        <v>6608</v>
      </c>
    </row>
    <row r="119" spans="2:4" x14ac:dyDescent="0.3">
      <c r="B119" s="17" t="s">
        <v>6</v>
      </c>
      <c r="C119" s="17" t="s">
        <v>34</v>
      </c>
      <c r="D119" s="21">
        <v>8008</v>
      </c>
    </row>
    <row r="120" spans="2:4" x14ac:dyDescent="0.3">
      <c r="B120" s="17" t="s">
        <v>10</v>
      </c>
      <c r="C120" s="17" t="s">
        <v>34</v>
      </c>
      <c r="D120" s="21">
        <v>1428</v>
      </c>
    </row>
    <row r="121" spans="2:4" x14ac:dyDescent="0.3">
      <c r="B121" s="17" t="s">
        <v>6</v>
      </c>
      <c r="C121" s="17" t="s">
        <v>34</v>
      </c>
      <c r="D121" s="21">
        <v>525</v>
      </c>
    </row>
    <row r="122" spans="2:4" x14ac:dyDescent="0.3">
      <c r="B122" s="17" t="s">
        <v>6</v>
      </c>
      <c r="C122" s="17" t="s">
        <v>37</v>
      </c>
      <c r="D122" s="21">
        <v>1505</v>
      </c>
    </row>
    <row r="123" spans="2:4" x14ac:dyDescent="0.3">
      <c r="B123" s="18" t="s">
        <v>7</v>
      </c>
      <c r="C123" s="19" t="s">
        <v>35</v>
      </c>
      <c r="D123" s="22">
        <v>6755</v>
      </c>
    </row>
    <row r="124" spans="2:4" x14ac:dyDescent="0.3">
      <c r="B124" s="17" t="s">
        <v>2</v>
      </c>
      <c r="C124" s="17" t="s">
        <v>37</v>
      </c>
      <c r="D124" s="21">
        <v>11571</v>
      </c>
    </row>
    <row r="125" spans="2:4" x14ac:dyDescent="0.3">
      <c r="B125" s="17" t="s">
        <v>40</v>
      </c>
      <c r="C125" s="17" t="s">
        <v>38</v>
      </c>
      <c r="D125" s="21">
        <v>2541</v>
      </c>
    </row>
    <row r="126" spans="2:4" x14ac:dyDescent="0.3">
      <c r="B126" s="17" t="s">
        <v>41</v>
      </c>
      <c r="C126" s="17" t="s">
        <v>37</v>
      </c>
      <c r="D126" s="21">
        <v>1526</v>
      </c>
    </row>
    <row r="127" spans="2:4" x14ac:dyDescent="0.3">
      <c r="B127" s="17" t="s">
        <v>40</v>
      </c>
      <c r="C127" s="17" t="s">
        <v>38</v>
      </c>
      <c r="D127" s="21">
        <v>6125</v>
      </c>
    </row>
    <row r="128" spans="2:4" x14ac:dyDescent="0.3">
      <c r="B128" s="16" t="s">
        <v>41</v>
      </c>
      <c r="C128" s="17" t="s">
        <v>35</v>
      </c>
      <c r="D128" s="23">
        <v>847</v>
      </c>
    </row>
    <row r="129" spans="2:4" x14ac:dyDescent="0.3">
      <c r="B129" s="18" t="s">
        <v>8</v>
      </c>
      <c r="C129" s="19" t="s">
        <v>35</v>
      </c>
      <c r="D129" s="22">
        <v>4753</v>
      </c>
    </row>
    <row r="130" spans="2:4" x14ac:dyDescent="0.3">
      <c r="B130" s="17" t="s">
        <v>6</v>
      </c>
      <c r="C130" s="17" t="s">
        <v>38</v>
      </c>
      <c r="D130" s="21">
        <v>959</v>
      </c>
    </row>
    <row r="131" spans="2:4" x14ac:dyDescent="0.3">
      <c r="B131" s="16" t="s">
        <v>7</v>
      </c>
      <c r="C131" s="17" t="s">
        <v>35</v>
      </c>
      <c r="D131" s="23">
        <v>2793</v>
      </c>
    </row>
    <row r="132" spans="2:4" x14ac:dyDescent="0.3">
      <c r="B132" s="18" t="s">
        <v>7</v>
      </c>
      <c r="C132" s="19" t="s">
        <v>35</v>
      </c>
      <c r="D132" s="22">
        <v>4606</v>
      </c>
    </row>
    <row r="133" spans="2:4" x14ac:dyDescent="0.3">
      <c r="B133" s="17" t="s">
        <v>7</v>
      </c>
      <c r="C133" s="17" t="s">
        <v>36</v>
      </c>
      <c r="D133" s="21">
        <v>5551</v>
      </c>
    </row>
    <row r="134" spans="2:4" x14ac:dyDescent="0.3">
      <c r="B134" s="17" t="s">
        <v>10</v>
      </c>
      <c r="C134" s="17" t="s">
        <v>36</v>
      </c>
      <c r="D134" s="21">
        <v>6657</v>
      </c>
    </row>
    <row r="135" spans="2:4" x14ac:dyDescent="0.3">
      <c r="B135" s="17" t="s">
        <v>7</v>
      </c>
      <c r="C135" s="17" t="s">
        <v>39</v>
      </c>
      <c r="D135" s="21">
        <v>4438</v>
      </c>
    </row>
    <row r="136" spans="2:4" x14ac:dyDescent="0.3">
      <c r="B136" s="17" t="s">
        <v>8</v>
      </c>
      <c r="C136" s="17" t="s">
        <v>38</v>
      </c>
      <c r="D136" s="21">
        <v>168</v>
      </c>
    </row>
    <row r="137" spans="2:4" x14ac:dyDescent="0.3">
      <c r="B137" s="17" t="s">
        <v>7</v>
      </c>
      <c r="C137" s="17" t="s">
        <v>34</v>
      </c>
      <c r="D137" s="21">
        <v>7777</v>
      </c>
    </row>
    <row r="138" spans="2:4" x14ac:dyDescent="0.3">
      <c r="B138" s="17" t="s">
        <v>5</v>
      </c>
      <c r="C138" s="17" t="s">
        <v>36</v>
      </c>
      <c r="D138" s="21">
        <v>3339</v>
      </c>
    </row>
    <row r="139" spans="2:4" x14ac:dyDescent="0.3">
      <c r="B139" s="17" t="s">
        <v>7</v>
      </c>
      <c r="C139" s="17" t="s">
        <v>37</v>
      </c>
      <c r="D139" s="21">
        <v>6391</v>
      </c>
    </row>
    <row r="140" spans="2:4" x14ac:dyDescent="0.3">
      <c r="B140" s="17" t="s">
        <v>5</v>
      </c>
      <c r="C140" s="17" t="s">
        <v>37</v>
      </c>
      <c r="D140" s="21">
        <v>518</v>
      </c>
    </row>
    <row r="141" spans="2:4" x14ac:dyDescent="0.3">
      <c r="B141" s="17" t="s">
        <v>7</v>
      </c>
      <c r="C141" s="17" t="s">
        <v>38</v>
      </c>
      <c r="D141" s="21">
        <v>5677</v>
      </c>
    </row>
    <row r="142" spans="2:4" x14ac:dyDescent="0.3">
      <c r="B142" s="17" t="s">
        <v>6</v>
      </c>
      <c r="C142" s="17" t="s">
        <v>39</v>
      </c>
      <c r="D142" s="21">
        <v>6048</v>
      </c>
    </row>
    <row r="143" spans="2:4" x14ac:dyDescent="0.3">
      <c r="B143" s="17" t="s">
        <v>8</v>
      </c>
      <c r="C143" s="17" t="s">
        <v>38</v>
      </c>
      <c r="D143" s="21">
        <v>3752</v>
      </c>
    </row>
    <row r="144" spans="2:4" x14ac:dyDescent="0.3">
      <c r="B144" s="16" t="s">
        <v>5</v>
      </c>
      <c r="C144" s="17" t="s">
        <v>35</v>
      </c>
      <c r="D144" s="23">
        <v>4480</v>
      </c>
    </row>
    <row r="145" spans="2:4" x14ac:dyDescent="0.3">
      <c r="B145" s="17" t="s">
        <v>9</v>
      </c>
      <c r="C145" s="17" t="s">
        <v>37</v>
      </c>
      <c r="D145" s="21">
        <v>259</v>
      </c>
    </row>
    <row r="146" spans="2:4" x14ac:dyDescent="0.3">
      <c r="B146" s="17" t="s">
        <v>8</v>
      </c>
      <c r="C146" s="17" t="s">
        <v>37</v>
      </c>
      <c r="D146" s="21">
        <v>42</v>
      </c>
    </row>
    <row r="147" spans="2:4" x14ac:dyDescent="0.3">
      <c r="B147" s="17" t="s">
        <v>41</v>
      </c>
      <c r="C147" s="17" t="s">
        <v>36</v>
      </c>
      <c r="D147" s="21">
        <v>98</v>
      </c>
    </row>
    <row r="148" spans="2:4" x14ac:dyDescent="0.3">
      <c r="B148" s="18" t="s">
        <v>7</v>
      </c>
      <c r="C148" s="19" t="s">
        <v>35</v>
      </c>
      <c r="D148" s="22">
        <v>2478</v>
      </c>
    </row>
    <row r="149" spans="2:4" x14ac:dyDescent="0.3">
      <c r="B149" s="17" t="s">
        <v>41</v>
      </c>
      <c r="C149" s="17" t="s">
        <v>34</v>
      </c>
      <c r="D149" s="21">
        <v>7847</v>
      </c>
    </row>
    <row r="150" spans="2:4" x14ac:dyDescent="0.3">
      <c r="B150" s="17" t="s">
        <v>2</v>
      </c>
      <c r="C150" s="17" t="s">
        <v>37</v>
      </c>
      <c r="D150" s="21">
        <v>9926</v>
      </c>
    </row>
    <row r="151" spans="2:4" x14ac:dyDescent="0.3">
      <c r="B151" s="17" t="s">
        <v>8</v>
      </c>
      <c r="C151" s="17" t="s">
        <v>38</v>
      </c>
      <c r="D151" s="21">
        <v>819</v>
      </c>
    </row>
    <row r="152" spans="2:4" x14ac:dyDescent="0.3">
      <c r="B152" s="17" t="s">
        <v>6</v>
      </c>
      <c r="C152" s="17" t="s">
        <v>39</v>
      </c>
      <c r="D152" s="21">
        <v>3052</v>
      </c>
    </row>
    <row r="153" spans="2:4" x14ac:dyDescent="0.3">
      <c r="B153" s="17" t="s">
        <v>9</v>
      </c>
      <c r="C153" s="17" t="s">
        <v>34</v>
      </c>
      <c r="D153" s="21">
        <v>6832</v>
      </c>
    </row>
    <row r="154" spans="2:4" x14ac:dyDescent="0.3">
      <c r="B154" s="17" t="s">
        <v>2</v>
      </c>
      <c r="C154" s="17" t="s">
        <v>39</v>
      </c>
      <c r="D154" s="21">
        <v>2016</v>
      </c>
    </row>
    <row r="155" spans="2:4" x14ac:dyDescent="0.3">
      <c r="B155" s="17" t="s">
        <v>6</v>
      </c>
      <c r="C155" s="17" t="s">
        <v>38</v>
      </c>
      <c r="D155" s="21">
        <v>7322</v>
      </c>
    </row>
    <row r="156" spans="2:4" x14ac:dyDescent="0.3">
      <c r="B156" s="16" t="s">
        <v>8</v>
      </c>
      <c r="C156" s="17" t="s">
        <v>35</v>
      </c>
      <c r="D156" s="23">
        <v>357</v>
      </c>
    </row>
    <row r="157" spans="2:4" x14ac:dyDescent="0.3">
      <c r="B157" s="17" t="s">
        <v>9</v>
      </c>
      <c r="C157" s="17" t="s">
        <v>39</v>
      </c>
      <c r="D157" s="21">
        <v>3192</v>
      </c>
    </row>
    <row r="158" spans="2:4" x14ac:dyDescent="0.3">
      <c r="B158" s="17" t="s">
        <v>7</v>
      </c>
      <c r="C158" s="17" t="s">
        <v>36</v>
      </c>
      <c r="D158" s="21">
        <v>8435</v>
      </c>
    </row>
    <row r="159" spans="2:4" x14ac:dyDescent="0.3">
      <c r="B159" s="17" t="s">
        <v>40</v>
      </c>
      <c r="C159" s="17" t="s">
        <v>39</v>
      </c>
      <c r="D159" s="21">
        <v>0</v>
      </c>
    </row>
    <row r="160" spans="2:4" x14ac:dyDescent="0.3">
      <c r="B160" s="17" t="s">
        <v>7</v>
      </c>
      <c r="C160" s="17" t="s">
        <v>34</v>
      </c>
      <c r="D160" s="21">
        <v>8862</v>
      </c>
    </row>
    <row r="161" spans="2:4" x14ac:dyDescent="0.3">
      <c r="B161" s="17" t="s">
        <v>6</v>
      </c>
      <c r="C161" s="17" t="s">
        <v>37</v>
      </c>
      <c r="D161" s="21">
        <v>3556</v>
      </c>
    </row>
    <row r="162" spans="2:4" x14ac:dyDescent="0.3">
      <c r="B162" s="17" t="s">
        <v>5</v>
      </c>
      <c r="C162" s="17" t="s">
        <v>34</v>
      </c>
      <c r="D162" s="21">
        <v>7280</v>
      </c>
    </row>
    <row r="163" spans="2:4" x14ac:dyDescent="0.3">
      <c r="B163" s="17" t="s">
        <v>6</v>
      </c>
      <c r="C163" s="17" t="s">
        <v>34</v>
      </c>
      <c r="D163" s="21">
        <v>3402</v>
      </c>
    </row>
    <row r="164" spans="2:4" x14ac:dyDescent="0.3">
      <c r="B164" s="17" t="s">
        <v>3</v>
      </c>
      <c r="C164" s="17" t="s">
        <v>37</v>
      </c>
      <c r="D164" s="21">
        <v>4592</v>
      </c>
    </row>
    <row r="165" spans="2:4" x14ac:dyDescent="0.3">
      <c r="B165" s="18" t="s">
        <v>9</v>
      </c>
      <c r="C165" s="19" t="s">
        <v>35</v>
      </c>
      <c r="D165" s="22">
        <v>7833</v>
      </c>
    </row>
    <row r="166" spans="2:4" x14ac:dyDescent="0.3">
      <c r="B166" s="17" t="s">
        <v>2</v>
      </c>
      <c r="C166" s="17" t="s">
        <v>39</v>
      </c>
      <c r="D166" s="21">
        <v>7651</v>
      </c>
    </row>
    <row r="167" spans="2:4" x14ac:dyDescent="0.3">
      <c r="B167" s="16" t="s">
        <v>40</v>
      </c>
      <c r="C167" s="17" t="s">
        <v>35</v>
      </c>
      <c r="D167" s="23">
        <v>2275</v>
      </c>
    </row>
    <row r="168" spans="2:4" x14ac:dyDescent="0.3">
      <c r="B168" s="17" t="s">
        <v>40</v>
      </c>
      <c r="C168" s="17" t="s">
        <v>38</v>
      </c>
      <c r="D168" s="21">
        <v>5670</v>
      </c>
    </row>
    <row r="169" spans="2:4" x14ac:dyDescent="0.3">
      <c r="B169" s="18" t="s">
        <v>7</v>
      </c>
      <c r="C169" s="19" t="s">
        <v>35</v>
      </c>
      <c r="D169" s="22">
        <v>2135</v>
      </c>
    </row>
    <row r="170" spans="2:4" x14ac:dyDescent="0.3">
      <c r="B170" s="17" t="s">
        <v>40</v>
      </c>
      <c r="C170" s="17" t="s">
        <v>34</v>
      </c>
      <c r="D170" s="21">
        <v>2779</v>
      </c>
    </row>
    <row r="171" spans="2:4" x14ac:dyDescent="0.3">
      <c r="B171" s="17" t="s">
        <v>10</v>
      </c>
      <c r="C171" s="17" t="s">
        <v>39</v>
      </c>
      <c r="D171" s="21">
        <v>12950</v>
      </c>
    </row>
    <row r="172" spans="2:4" x14ac:dyDescent="0.3">
      <c r="B172" s="17" t="s">
        <v>7</v>
      </c>
      <c r="C172" s="17" t="s">
        <v>36</v>
      </c>
      <c r="D172" s="21">
        <v>2646</v>
      </c>
    </row>
    <row r="173" spans="2:4" x14ac:dyDescent="0.3">
      <c r="B173" s="17" t="s">
        <v>40</v>
      </c>
      <c r="C173" s="17" t="s">
        <v>34</v>
      </c>
      <c r="D173" s="21">
        <v>3794</v>
      </c>
    </row>
    <row r="174" spans="2:4" x14ac:dyDescent="0.3">
      <c r="B174" s="16" t="s">
        <v>3</v>
      </c>
      <c r="C174" s="17" t="s">
        <v>35</v>
      </c>
      <c r="D174" s="23">
        <v>819</v>
      </c>
    </row>
    <row r="175" spans="2:4" x14ac:dyDescent="0.3">
      <c r="B175" s="17" t="s">
        <v>3</v>
      </c>
      <c r="C175" s="17" t="s">
        <v>34</v>
      </c>
      <c r="D175" s="21">
        <v>2583</v>
      </c>
    </row>
    <row r="176" spans="2:4" x14ac:dyDescent="0.3">
      <c r="B176" s="18" t="s">
        <v>7</v>
      </c>
      <c r="C176" s="19" t="s">
        <v>35</v>
      </c>
      <c r="D176" s="22">
        <v>4585</v>
      </c>
    </row>
    <row r="177" spans="2:4" x14ac:dyDescent="0.3">
      <c r="B177" s="17" t="s">
        <v>5</v>
      </c>
      <c r="C177" s="17" t="s">
        <v>34</v>
      </c>
      <c r="D177" s="21">
        <v>1652</v>
      </c>
    </row>
    <row r="178" spans="2:4" x14ac:dyDescent="0.3">
      <c r="B178" s="17" t="s">
        <v>10</v>
      </c>
      <c r="C178" s="17" t="s">
        <v>34</v>
      </c>
      <c r="D178" s="21">
        <v>4991</v>
      </c>
    </row>
    <row r="179" spans="2:4" x14ac:dyDescent="0.3">
      <c r="B179" s="17" t="s">
        <v>8</v>
      </c>
      <c r="C179" s="17" t="s">
        <v>34</v>
      </c>
      <c r="D179" s="21">
        <v>2009</v>
      </c>
    </row>
    <row r="180" spans="2:4" x14ac:dyDescent="0.3">
      <c r="B180" s="17" t="s">
        <v>2</v>
      </c>
      <c r="C180" s="17" t="s">
        <v>39</v>
      </c>
      <c r="D180" s="21">
        <v>1568</v>
      </c>
    </row>
    <row r="181" spans="2:4" x14ac:dyDescent="0.3">
      <c r="B181" s="17" t="s">
        <v>41</v>
      </c>
      <c r="C181" s="17" t="s">
        <v>37</v>
      </c>
      <c r="D181" s="21">
        <v>3388</v>
      </c>
    </row>
    <row r="182" spans="2:4" x14ac:dyDescent="0.3">
      <c r="B182" s="17" t="s">
        <v>40</v>
      </c>
      <c r="C182" s="17" t="s">
        <v>38</v>
      </c>
      <c r="D182" s="21">
        <v>623</v>
      </c>
    </row>
    <row r="183" spans="2:4" x14ac:dyDescent="0.3">
      <c r="B183" s="17" t="s">
        <v>6</v>
      </c>
      <c r="C183" s="17" t="s">
        <v>36</v>
      </c>
      <c r="D183" s="21">
        <v>10073</v>
      </c>
    </row>
    <row r="184" spans="2:4" x14ac:dyDescent="0.3">
      <c r="B184" s="17" t="s">
        <v>8</v>
      </c>
      <c r="C184" s="17" t="s">
        <v>39</v>
      </c>
      <c r="D184" s="21">
        <v>1561</v>
      </c>
    </row>
    <row r="185" spans="2:4" x14ac:dyDescent="0.3">
      <c r="B185" s="17" t="s">
        <v>9</v>
      </c>
      <c r="C185" s="17" t="s">
        <v>36</v>
      </c>
      <c r="D185" s="21">
        <v>11522</v>
      </c>
    </row>
    <row r="186" spans="2:4" x14ac:dyDescent="0.3">
      <c r="B186" s="17" t="s">
        <v>6</v>
      </c>
      <c r="C186" s="17" t="s">
        <v>38</v>
      </c>
      <c r="D186" s="21">
        <v>2317</v>
      </c>
    </row>
    <row r="187" spans="2:4" x14ac:dyDescent="0.3">
      <c r="B187" s="17" t="s">
        <v>10</v>
      </c>
      <c r="C187" s="17" t="s">
        <v>37</v>
      </c>
      <c r="D187" s="21">
        <v>3059</v>
      </c>
    </row>
    <row r="188" spans="2:4" x14ac:dyDescent="0.3">
      <c r="B188" s="17" t="s">
        <v>41</v>
      </c>
      <c r="C188" s="17" t="s">
        <v>37</v>
      </c>
      <c r="D188" s="21">
        <v>2324</v>
      </c>
    </row>
    <row r="189" spans="2:4" x14ac:dyDescent="0.3">
      <c r="B189" s="17" t="s">
        <v>3</v>
      </c>
      <c r="C189" s="17" t="s">
        <v>39</v>
      </c>
      <c r="D189" s="21">
        <v>4956</v>
      </c>
    </row>
    <row r="190" spans="2:4" x14ac:dyDescent="0.3">
      <c r="B190" s="17" t="s">
        <v>10</v>
      </c>
      <c r="C190" s="17" t="s">
        <v>34</v>
      </c>
      <c r="D190" s="21">
        <v>5355</v>
      </c>
    </row>
    <row r="191" spans="2:4" x14ac:dyDescent="0.3">
      <c r="B191" s="17" t="s">
        <v>3</v>
      </c>
      <c r="C191" s="17" t="s">
        <v>34</v>
      </c>
      <c r="D191" s="21">
        <v>7259</v>
      </c>
    </row>
    <row r="192" spans="2:4" x14ac:dyDescent="0.3">
      <c r="B192" s="17" t="s">
        <v>8</v>
      </c>
      <c r="C192" s="17" t="s">
        <v>37</v>
      </c>
      <c r="D192" s="21">
        <v>6279</v>
      </c>
    </row>
    <row r="193" spans="2:4" x14ac:dyDescent="0.3">
      <c r="B193" s="17" t="s">
        <v>40</v>
      </c>
      <c r="C193" s="17" t="s">
        <v>38</v>
      </c>
      <c r="D193" s="21">
        <v>2541</v>
      </c>
    </row>
    <row r="194" spans="2:4" x14ac:dyDescent="0.3">
      <c r="B194" s="16" t="s">
        <v>6</v>
      </c>
      <c r="C194" s="17" t="s">
        <v>35</v>
      </c>
      <c r="D194" s="23">
        <v>3864</v>
      </c>
    </row>
    <row r="195" spans="2:4" x14ac:dyDescent="0.3">
      <c r="B195" s="17" t="s">
        <v>5</v>
      </c>
      <c r="C195" s="17" t="s">
        <v>36</v>
      </c>
      <c r="D195" s="21">
        <v>6146</v>
      </c>
    </row>
    <row r="196" spans="2:4" x14ac:dyDescent="0.3">
      <c r="B196" s="17" t="s">
        <v>9</v>
      </c>
      <c r="C196" s="17" t="s">
        <v>39</v>
      </c>
      <c r="D196" s="21">
        <v>2639</v>
      </c>
    </row>
    <row r="197" spans="2:4" x14ac:dyDescent="0.3">
      <c r="B197" s="17" t="s">
        <v>8</v>
      </c>
      <c r="C197" s="17" t="s">
        <v>37</v>
      </c>
      <c r="D197" s="21">
        <v>1890</v>
      </c>
    </row>
    <row r="198" spans="2:4" x14ac:dyDescent="0.3">
      <c r="B198" s="17" t="s">
        <v>7</v>
      </c>
      <c r="C198" s="17" t="s">
        <v>34</v>
      </c>
      <c r="D198" s="21">
        <v>1932</v>
      </c>
    </row>
    <row r="199" spans="2:4" x14ac:dyDescent="0.3">
      <c r="B199" s="17" t="s">
        <v>3</v>
      </c>
      <c r="C199" s="17" t="s">
        <v>34</v>
      </c>
      <c r="D199" s="21">
        <v>6300</v>
      </c>
    </row>
    <row r="200" spans="2:4" x14ac:dyDescent="0.3">
      <c r="B200" s="17" t="s">
        <v>6</v>
      </c>
      <c r="C200" s="17" t="s">
        <v>37</v>
      </c>
      <c r="D200" s="21">
        <v>560</v>
      </c>
    </row>
    <row r="201" spans="2:4" x14ac:dyDescent="0.3">
      <c r="B201" s="17" t="s">
        <v>9</v>
      </c>
      <c r="C201" s="17" t="s">
        <v>37</v>
      </c>
      <c r="D201" s="21">
        <v>2856</v>
      </c>
    </row>
    <row r="202" spans="2:4" x14ac:dyDescent="0.3">
      <c r="B202" s="17" t="s">
        <v>9</v>
      </c>
      <c r="C202" s="17" t="s">
        <v>34</v>
      </c>
      <c r="D202" s="21">
        <v>707</v>
      </c>
    </row>
    <row r="203" spans="2:4" x14ac:dyDescent="0.3">
      <c r="B203" s="18" t="s">
        <v>8</v>
      </c>
      <c r="C203" s="19" t="s">
        <v>35</v>
      </c>
      <c r="D203" s="22">
        <v>3598</v>
      </c>
    </row>
    <row r="204" spans="2:4" x14ac:dyDescent="0.3">
      <c r="B204" s="16" t="s">
        <v>40</v>
      </c>
      <c r="C204" s="17" t="s">
        <v>35</v>
      </c>
      <c r="D204" s="23">
        <v>6853</v>
      </c>
    </row>
    <row r="205" spans="2:4" x14ac:dyDescent="0.3">
      <c r="B205" s="18" t="s">
        <v>40</v>
      </c>
      <c r="C205" s="19" t="s">
        <v>35</v>
      </c>
      <c r="D205" s="22">
        <v>4725</v>
      </c>
    </row>
    <row r="206" spans="2:4" x14ac:dyDescent="0.3">
      <c r="B206" s="17" t="s">
        <v>41</v>
      </c>
      <c r="C206" s="17" t="s">
        <v>36</v>
      </c>
      <c r="D206" s="21">
        <v>10304</v>
      </c>
    </row>
    <row r="207" spans="2:4" x14ac:dyDescent="0.3">
      <c r="B207" s="17" t="s">
        <v>41</v>
      </c>
      <c r="C207" s="17" t="s">
        <v>34</v>
      </c>
      <c r="D207" s="21">
        <v>1274</v>
      </c>
    </row>
    <row r="208" spans="2:4" x14ac:dyDescent="0.3">
      <c r="B208" s="17" t="s">
        <v>5</v>
      </c>
      <c r="C208" s="17" t="s">
        <v>36</v>
      </c>
      <c r="D208" s="21">
        <v>1526</v>
      </c>
    </row>
    <row r="209" spans="2:4" x14ac:dyDescent="0.3">
      <c r="B209" s="17" t="s">
        <v>40</v>
      </c>
      <c r="C209" s="17" t="s">
        <v>39</v>
      </c>
      <c r="D209" s="21">
        <v>3101</v>
      </c>
    </row>
    <row r="210" spans="2:4" x14ac:dyDescent="0.3">
      <c r="B210" s="17" t="s">
        <v>2</v>
      </c>
      <c r="C210" s="17" t="s">
        <v>37</v>
      </c>
      <c r="D210" s="21">
        <v>1057</v>
      </c>
    </row>
    <row r="211" spans="2:4" x14ac:dyDescent="0.3">
      <c r="B211" s="17" t="s">
        <v>7</v>
      </c>
      <c r="C211" s="17" t="s">
        <v>37</v>
      </c>
      <c r="D211" s="21">
        <v>5306</v>
      </c>
    </row>
    <row r="212" spans="2:4" x14ac:dyDescent="0.3">
      <c r="B212" s="17" t="s">
        <v>5</v>
      </c>
      <c r="C212" s="17" t="s">
        <v>39</v>
      </c>
      <c r="D212" s="21">
        <v>4018</v>
      </c>
    </row>
    <row r="213" spans="2:4" x14ac:dyDescent="0.3">
      <c r="B213" s="17" t="s">
        <v>9</v>
      </c>
      <c r="C213" s="17" t="s">
        <v>34</v>
      </c>
      <c r="D213" s="21">
        <v>938</v>
      </c>
    </row>
    <row r="214" spans="2:4" x14ac:dyDescent="0.3">
      <c r="B214" s="17" t="s">
        <v>7</v>
      </c>
      <c r="C214" s="17" t="s">
        <v>38</v>
      </c>
      <c r="D214" s="21">
        <v>1778</v>
      </c>
    </row>
    <row r="215" spans="2:4" x14ac:dyDescent="0.3">
      <c r="B215" s="17" t="s">
        <v>6</v>
      </c>
      <c r="C215" s="17" t="s">
        <v>39</v>
      </c>
      <c r="D215" s="21">
        <v>1638</v>
      </c>
    </row>
    <row r="216" spans="2:4" x14ac:dyDescent="0.3">
      <c r="B216" s="17" t="s">
        <v>41</v>
      </c>
      <c r="C216" s="17" t="s">
        <v>38</v>
      </c>
      <c r="D216" s="21">
        <v>154</v>
      </c>
    </row>
    <row r="217" spans="2:4" x14ac:dyDescent="0.3">
      <c r="B217" s="17" t="s">
        <v>7</v>
      </c>
      <c r="C217" s="17" t="s">
        <v>37</v>
      </c>
      <c r="D217" s="21">
        <v>9835</v>
      </c>
    </row>
    <row r="218" spans="2:4" x14ac:dyDescent="0.3">
      <c r="B218" s="17" t="s">
        <v>9</v>
      </c>
      <c r="C218" s="17" t="s">
        <v>37</v>
      </c>
      <c r="D218" s="21">
        <v>7273</v>
      </c>
    </row>
    <row r="219" spans="2:4" x14ac:dyDescent="0.3">
      <c r="B219" s="17" t="s">
        <v>5</v>
      </c>
      <c r="C219" s="17" t="s">
        <v>39</v>
      </c>
      <c r="D219" s="21">
        <v>6909</v>
      </c>
    </row>
    <row r="220" spans="2:4" x14ac:dyDescent="0.3">
      <c r="B220" s="17" t="s">
        <v>9</v>
      </c>
      <c r="C220" s="17" t="s">
        <v>39</v>
      </c>
      <c r="D220" s="21">
        <v>3920</v>
      </c>
    </row>
    <row r="221" spans="2:4" x14ac:dyDescent="0.3">
      <c r="B221" s="17" t="s">
        <v>10</v>
      </c>
      <c r="C221" s="17" t="s">
        <v>39</v>
      </c>
      <c r="D221" s="21">
        <v>4858</v>
      </c>
    </row>
    <row r="222" spans="2:4" x14ac:dyDescent="0.3">
      <c r="B222" s="17" t="s">
        <v>2</v>
      </c>
      <c r="C222" s="17" t="s">
        <v>38</v>
      </c>
      <c r="D222" s="21">
        <v>3549</v>
      </c>
    </row>
    <row r="223" spans="2:4" x14ac:dyDescent="0.3">
      <c r="B223" s="17" t="s">
        <v>7</v>
      </c>
      <c r="C223" s="17" t="s">
        <v>39</v>
      </c>
      <c r="D223" s="21">
        <v>966</v>
      </c>
    </row>
    <row r="224" spans="2:4" x14ac:dyDescent="0.3">
      <c r="B224" s="17" t="s">
        <v>5</v>
      </c>
      <c r="C224" s="17" t="s">
        <v>39</v>
      </c>
      <c r="D224" s="21">
        <v>385</v>
      </c>
    </row>
    <row r="225" spans="2:4" x14ac:dyDescent="0.3">
      <c r="B225" s="17" t="s">
        <v>6</v>
      </c>
      <c r="C225" s="17" t="s">
        <v>34</v>
      </c>
      <c r="D225" s="21">
        <v>2219</v>
      </c>
    </row>
    <row r="226" spans="2:4" x14ac:dyDescent="0.3">
      <c r="B226" s="17" t="s">
        <v>9</v>
      </c>
      <c r="C226" s="17" t="s">
        <v>36</v>
      </c>
      <c r="D226" s="21">
        <v>2954</v>
      </c>
    </row>
    <row r="227" spans="2:4" x14ac:dyDescent="0.3">
      <c r="B227" s="17" t="s">
        <v>7</v>
      </c>
      <c r="C227" s="17" t="s">
        <v>36</v>
      </c>
      <c r="D227" s="21">
        <v>280</v>
      </c>
    </row>
    <row r="228" spans="2:4" x14ac:dyDescent="0.3">
      <c r="B228" s="17" t="s">
        <v>41</v>
      </c>
      <c r="C228" s="17" t="s">
        <v>36</v>
      </c>
      <c r="D228" s="21">
        <v>6118</v>
      </c>
    </row>
    <row r="229" spans="2:4" x14ac:dyDescent="0.3">
      <c r="B229" s="17" t="s">
        <v>2</v>
      </c>
      <c r="C229" s="17" t="s">
        <v>39</v>
      </c>
      <c r="D229" s="21">
        <v>4802</v>
      </c>
    </row>
    <row r="230" spans="2:4" x14ac:dyDescent="0.3">
      <c r="B230" s="17" t="s">
        <v>9</v>
      </c>
      <c r="C230" s="17" t="s">
        <v>38</v>
      </c>
      <c r="D230" s="21">
        <v>4137</v>
      </c>
    </row>
    <row r="231" spans="2:4" x14ac:dyDescent="0.3">
      <c r="B231" s="16" t="s">
        <v>3</v>
      </c>
      <c r="C231" s="17" t="s">
        <v>35</v>
      </c>
      <c r="D231" s="23">
        <v>2023</v>
      </c>
    </row>
    <row r="232" spans="2:4" x14ac:dyDescent="0.3">
      <c r="B232" s="17" t="s">
        <v>9</v>
      </c>
      <c r="C232" s="17" t="s">
        <v>36</v>
      </c>
      <c r="D232" s="21">
        <v>9051</v>
      </c>
    </row>
    <row r="233" spans="2:4" x14ac:dyDescent="0.3">
      <c r="B233" s="17" t="s">
        <v>9</v>
      </c>
      <c r="C233" s="17" t="s">
        <v>37</v>
      </c>
      <c r="D233" s="21">
        <v>2919</v>
      </c>
    </row>
    <row r="234" spans="2:4" x14ac:dyDescent="0.3">
      <c r="B234" s="17" t="s">
        <v>41</v>
      </c>
      <c r="C234" s="17" t="s">
        <v>38</v>
      </c>
      <c r="D234" s="21">
        <v>5915</v>
      </c>
    </row>
    <row r="235" spans="2:4" x14ac:dyDescent="0.3">
      <c r="B235" s="18" t="s">
        <v>10</v>
      </c>
      <c r="C235" s="19" t="s">
        <v>35</v>
      </c>
      <c r="D235" s="22">
        <v>2562</v>
      </c>
    </row>
    <row r="236" spans="2:4" x14ac:dyDescent="0.3">
      <c r="B236" s="17" t="s">
        <v>5</v>
      </c>
      <c r="C236" s="17" t="s">
        <v>37</v>
      </c>
      <c r="D236" s="21">
        <v>8813</v>
      </c>
    </row>
    <row r="237" spans="2:4" x14ac:dyDescent="0.3">
      <c r="B237" s="17" t="s">
        <v>5</v>
      </c>
      <c r="C237" s="17" t="s">
        <v>36</v>
      </c>
      <c r="D237" s="21">
        <v>6111</v>
      </c>
    </row>
    <row r="238" spans="2:4" x14ac:dyDescent="0.3">
      <c r="B238" s="17" t="s">
        <v>8</v>
      </c>
      <c r="C238" s="17" t="s">
        <v>34</v>
      </c>
      <c r="D238" s="21">
        <v>3507</v>
      </c>
    </row>
    <row r="239" spans="2:4" x14ac:dyDescent="0.3">
      <c r="B239" s="17" t="s">
        <v>6</v>
      </c>
      <c r="C239" s="17" t="s">
        <v>36</v>
      </c>
      <c r="D239" s="21">
        <v>4319</v>
      </c>
    </row>
    <row r="240" spans="2:4" x14ac:dyDescent="0.3">
      <c r="B240" s="17" t="s">
        <v>40</v>
      </c>
      <c r="C240" s="17" t="s">
        <v>38</v>
      </c>
      <c r="D240" s="21">
        <v>609</v>
      </c>
    </row>
    <row r="241" spans="2:4" x14ac:dyDescent="0.3">
      <c r="B241" s="17" t="s">
        <v>40</v>
      </c>
      <c r="C241" s="17" t="s">
        <v>39</v>
      </c>
      <c r="D241" s="21">
        <v>6370</v>
      </c>
    </row>
    <row r="242" spans="2:4" x14ac:dyDescent="0.3">
      <c r="B242" s="17" t="s">
        <v>5</v>
      </c>
      <c r="C242" s="17" t="s">
        <v>38</v>
      </c>
      <c r="D242" s="21">
        <v>5474</v>
      </c>
    </row>
    <row r="243" spans="2:4" x14ac:dyDescent="0.3">
      <c r="B243" s="17" t="s">
        <v>40</v>
      </c>
      <c r="C243" s="17" t="s">
        <v>36</v>
      </c>
      <c r="D243" s="21">
        <v>3164</v>
      </c>
    </row>
    <row r="244" spans="2:4" x14ac:dyDescent="0.3">
      <c r="B244" s="16" t="s">
        <v>6</v>
      </c>
      <c r="C244" s="17" t="s">
        <v>35</v>
      </c>
      <c r="D244" s="23">
        <v>1302</v>
      </c>
    </row>
    <row r="245" spans="2:4" x14ac:dyDescent="0.3">
      <c r="B245" s="17" t="s">
        <v>3</v>
      </c>
      <c r="C245" s="17" t="s">
        <v>37</v>
      </c>
      <c r="D245" s="21">
        <v>7308</v>
      </c>
    </row>
    <row r="246" spans="2:4" x14ac:dyDescent="0.3">
      <c r="B246" s="17" t="s">
        <v>40</v>
      </c>
      <c r="C246" s="17" t="s">
        <v>37</v>
      </c>
      <c r="D246" s="21">
        <v>6132</v>
      </c>
    </row>
    <row r="247" spans="2:4" x14ac:dyDescent="0.3">
      <c r="B247" s="18" t="s">
        <v>10</v>
      </c>
      <c r="C247" s="19" t="s">
        <v>35</v>
      </c>
      <c r="D247" s="22">
        <v>3472</v>
      </c>
    </row>
    <row r="248" spans="2:4" x14ac:dyDescent="0.3">
      <c r="B248" s="17" t="s">
        <v>8</v>
      </c>
      <c r="C248" s="17" t="s">
        <v>39</v>
      </c>
      <c r="D248" s="21">
        <v>9660</v>
      </c>
    </row>
    <row r="249" spans="2:4" x14ac:dyDescent="0.3">
      <c r="B249" s="17" t="s">
        <v>9</v>
      </c>
      <c r="C249" s="17" t="s">
        <v>38</v>
      </c>
      <c r="D249" s="21">
        <v>2436</v>
      </c>
    </row>
    <row r="250" spans="2:4" x14ac:dyDescent="0.3">
      <c r="B250" s="17" t="s">
        <v>9</v>
      </c>
      <c r="C250" s="17" t="s">
        <v>38</v>
      </c>
      <c r="D250" s="21">
        <v>9506</v>
      </c>
    </row>
    <row r="251" spans="2:4" x14ac:dyDescent="0.3">
      <c r="B251" s="17" t="s">
        <v>10</v>
      </c>
      <c r="C251" s="17" t="s">
        <v>37</v>
      </c>
      <c r="D251" s="21">
        <v>245</v>
      </c>
    </row>
    <row r="252" spans="2:4" x14ac:dyDescent="0.3">
      <c r="B252" s="16" t="s">
        <v>8</v>
      </c>
      <c r="C252" s="17" t="s">
        <v>35</v>
      </c>
      <c r="D252" s="23">
        <v>2702</v>
      </c>
    </row>
    <row r="253" spans="2:4" x14ac:dyDescent="0.3">
      <c r="B253" s="17" t="s">
        <v>10</v>
      </c>
      <c r="C253" s="17" t="s">
        <v>34</v>
      </c>
      <c r="D253" s="21">
        <v>700</v>
      </c>
    </row>
    <row r="254" spans="2:4" x14ac:dyDescent="0.3">
      <c r="B254" s="17" t="s">
        <v>6</v>
      </c>
      <c r="C254" s="17" t="s">
        <v>34</v>
      </c>
      <c r="D254" s="21">
        <v>3759</v>
      </c>
    </row>
    <row r="255" spans="2:4" x14ac:dyDescent="0.3">
      <c r="B255" s="18" t="s">
        <v>2</v>
      </c>
      <c r="C255" s="19" t="s">
        <v>35</v>
      </c>
      <c r="D255" s="22">
        <v>1589</v>
      </c>
    </row>
    <row r="256" spans="2:4" x14ac:dyDescent="0.3">
      <c r="B256" s="16" t="s">
        <v>7</v>
      </c>
      <c r="C256" s="17" t="s">
        <v>35</v>
      </c>
      <c r="D256" s="23">
        <v>5194</v>
      </c>
    </row>
    <row r="257" spans="2:4" x14ac:dyDescent="0.3">
      <c r="B257" s="17" t="s">
        <v>10</v>
      </c>
      <c r="C257" s="17" t="s">
        <v>36</v>
      </c>
      <c r="D257" s="21">
        <v>945</v>
      </c>
    </row>
    <row r="258" spans="2:4" x14ac:dyDescent="0.3">
      <c r="B258" s="17" t="s">
        <v>40</v>
      </c>
      <c r="C258" s="17" t="s">
        <v>38</v>
      </c>
      <c r="D258" s="21">
        <v>1988</v>
      </c>
    </row>
    <row r="259" spans="2:4" x14ac:dyDescent="0.3">
      <c r="B259" s="17" t="s">
        <v>6</v>
      </c>
      <c r="C259" s="17" t="s">
        <v>34</v>
      </c>
      <c r="D259" s="21">
        <v>6734</v>
      </c>
    </row>
    <row r="260" spans="2:4" x14ac:dyDescent="0.3">
      <c r="B260" s="17" t="s">
        <v>40</v>
      </c>
      <c r="C260" s="17" t="s">
        <v>36</v>
      </c>
      <c r="D260" s="21">
        <v>217</v>
      </c>
    </row>
    <row r="261" spans="2:4" x14ac:dyDescent="0.3">
      <c r="B261" s="17" t="s">
        <v>5</v>
      </c>
      <c r="C261" s="17" t="s">
        <v>34</v>
      </c>
      <c r="D261" s="21">
        <v>6279</v>
      </c>
    </row>
    <row r="262" spans="2:4" x14ac:dyDescent="0.3">
      <c r="B262" s="17" t="s">
        <v>40</v>
      </c>
      <c r="C262" s="17" t="s">
        <v>36</v>
      </c>
      <c r="D262" s="21">
        <v>4424</v>
      </c>
    </row>
    <row r="263" spans="2:4" x14ac:dyDescent="0.3">
      <c r="B263" s="17" t="s">
        <v>2</v>
      </c>
      <c r="C263" s="17" t="s">
        <v>36</v>
      </c>
      <c r="D263" s="21">
        <v>189</v>
      </c>
    </row>
    <row r="264" spans="2:4" x14ac:dyDescent="0.3">
      <c r="B264" s="18" t="s">
        <v>5</v>
      </c>
      <c r="C264" s="19" t="s">
        <v>35</v>
      </c>
      <c r="D264" s="22">
        <v>490</v>
      </c>
    </row>
    <row r="265" spans="2:4" x14ac:dyDescent="0.3">
      <c r="B265" s="17" t="s">
        <v>8</v>
      </c>
      <c r="C265" s="17" t="s">
        <v>37</v>
      </c>
      <c r="D265" s="21">
        <v>434</v>
      </c>
    </row>
    <row r="266" spans="2:4" x14ac:dyDescent="0.3">
      <c r="B266" s="17" t="s">
        <v>7</v>
      </c>
      <c r="C266" s="17" t="s">
        <v>38</v>
      </c>
      <c r="D266" s="21">
        <v>10129</v>
      </c>
    </row>
    <row r="267" spans="2:4" x14ac:dyDescent="0.3">
      <c r="B267" s="17" t="s">
        <v>3</v>
      </c>
      <c r="C267" s="17" t="s">
        <v>39</v>
      </c>
      <c r="D267" s="21">
        <v>1652</v>
      </c>
    </row>
    <row r="268" spans="2:4" x14ac:dyDescent="0.3">
      <c r="B268" s="17" t="s">
        <v>8</v>
      </c>
      <c r="C268" s="17" t="s">
        <v>38</v>
      </c>
      <c r="D268" s="21">
        <v>6433</v>
      </c>
    </row>
    <row r="269" spans="2:4" x14ac:dyDescent="0.3">
      <c r="B269" s="17" t="s">
        <v>3</v>
      </c>
      <c r="C269" s="17" t="s">
        <v>34</v>
      </c>
      <c r="D269" s="21">
        <v>2212</v>
      </c>
    </row>
    <row r="270" spans="2:4" x14ac:dyDescent="0.3">
      <c r="B270" s="16" t="s">
        <v>41</v>
      </c>
      <c r="C270" s="17" t="s">
        <v>35</v>
      </c>
      <c r="D270" s="23">
        <v>609</v>
      </c>
    </row>
    <row r="271" spans="2:4" x14ac:dyDescent="0.3">
      <c r="B271" s="18" t="s">
        <v>40</v>
      </c>
      <c r="C271" s="19" t="s">
        <v>35</v>
      </c>
      <c r="D271" s="22">
        <v>1638</v>
      </c>
    </row>
    <row r="272" spans="2:4" x14ac:dyDescent="0.3">
      <c r="B272" s="17" t="s">
        <v>7</v>
      </c>
      <c r="C272" s="17" t="s">
        <v>34</v>
      </c>
      <c r="D272" s="21">
        <v>3829</v>
      </c>
    </row>
    <row r="273" spans="2:4" x14ac:dyDescent="0.3">
      <c r="B273" s="17" t="s">
        <v>40</v>
      </c>
      <c r="C273" s="17" t="s">
        <v>39</v>
      </c>
      <c r="D273" s="21">
        <v>5775</v>
      </c>
    </row>
    <row r="274" spans="2:4" x14ac:dyDescent="0.3">
      <c r="B274" s="16" t="s">
        <v>6</v>
      </c>
      <c r="C274" s="17" t="s">
        <v>35</v>
      </c>
      <c r="D274" s="23">
        <v>1071</v>
      </c>
    </row>
    <row r="275" spans="2:4" x14ac:dyDescent="0.3">
      <c r="B275" s="17" t="s">
        <v>8</v>
      </c>
      <c r="C275" s="17" t="s">
        <v>36</v>
      </c>
      <c r="D275" s="21">
        <v>5019</v>
      </c>
    </row>
    <row r="276" spans="2:4" x14ac:dyDescent="0.3">
      <c r="B276" s="17" t="s">
        <v>2</v>
      </c>
      <c r="C276" s="17" t="s">
        <v>37</v>
      </c>
      <c r="D276" s="21">
        <v>2863</v>
      </c>
    </row>
    <row r="277" spans="2:4" x14ac:dyDescent="0.3">
      <c r="B277" s="18" t="s">
        <v>40</v>
      </c>
      <c r="C277" s="19" t="s">
        <v>35</v>
      </c>
      <c r="D277" s="22">
        <v>1617</v>
      </c>
    </row>
    <row r="278" spans="2:4" x14ac:dyDescent="0.3">
      <c r="B278" s="17" t="s">
        <v>6</v>
      </c>
      <c r="C278" s="17" t="s">
        <v>37</v>
      </c>
      <c r="D278" s="21">
        <v>6818</v>
      </c>
    </row>
    <row r="279" spans="2:4" x14ac:dyDescent="0.3">
      <c r="B279" s="16" t="s">
        <v>3</v>
      </c>
      <c r="C279" s="17" t="s">
        <v>35</v>
      </c>
      <c r="D279" s="23">
        <v>6657</v>
      </c>
    </row>
    <row r="280" spans="2:4" x14ac:dyDescent="0.3">
      <c r="B280" s="17" t="s">
        <v>3</v>
      </c>
      <c r="C280" s="17" t="s">
        <v>34</v>
      </c>
      <c r="D280" s="21">
        <v>2919</v>
      </c>
    </row>
    <row r="281" spans="2:4" x14ac:dyDescent="0.3">
      <c r="B281" s="17" t="s">
        <v>2</v>
      </c>
      <c r="C281" s="17" t="s">
        <v>36</v>
      </c>
      <c r="D281" s="21">
        <v>3094</v>
      </c>
    </row>
    <row r="282" spans="2:4" x14ac:dyDescent="0.3">
      <c r="B282" s="17" t="s">
        <v>6</v>
      </c>
      <c r="C282" s="17" t="s">
        <v>39</v>
      </c>
      <c r="D282" s="21">
        <v>2989</v>
      </c>
    </row>
    <row r="283" spans="2:4" x14ac:dyDescent="0.3">
      <c r="B283" s="17" t="s">
        <v>8</v>
      </c>
      <c r="C283" s="17" t="s">
        <v>38</v>
      </c>
      <c r="D283" s="21">
        <v>2268</v>
      </c>
    </row>
    <row r="284" spans="2:4" x14ac:dyDescent="0.3">
      <c r="B284" s="18" t="s">
        <v>5</v>
      </c>
      <c r="C284" s="19" t="s">
        <v>35</v>
      </c>
      <c r="D284" s="22">
        <v>4753</v>
      </c>
    </row>
    <row r="285" spans="2:4" x14ac:dyDescent="0.3">
      <c r="B285" s="17" t="s">
        <v>2</v>
      </c>
      <c r="C285" s="17" t="s">
        <v>34</v>
      </c>
      <c r="D285" s="21">
        <v>7511</v>
      </c>
    </row>
    <row r="286" spans="2:4" x14ac:dyDescent="0.3">
      <c r="B286" s="17" t="s">
        <v>2</v>
      </c>
      <c r="C286" s="17" t="s">
        <v>38</v>
      </c>
      <c r="D286" s="21">
        <v>4326</v>
      </c>
    </row>
    <row r="287" spans="2:4" x14ac:dyDescent="0.3">
      <c r="B287" s="17" t="s">
        <v>41</v>
      </c>
      <c r="C287" s="17" t="s">
        <v>34</v>
      </c>
      <c r="D287" s="21">
        <v>4935</v>
      </c>
    </row>
    <row r="288" spans="2:4" x14ac:dyDescent="0.3">
      <c r="B288" s="16" t="s">
        <v>6</v>
      </c>
      <c r="C288" s="17" t="s">
        <v>35</v>
      </c>
      <c r="D288" s="23">
        <v>4781</v>
      </c>
    </row>
    <row r="289" spans="2:4" x14ac:dyDescent="0.3">
      <c r="B289" s="17" t="s">
        <v>5</v>
      </c>
      <c r="C289" s="17" t="s">
        <v>38</v>
      </c>
      <c r="D289" s="21">
        <v>7483</v>
      </c>
    </row>
    <row r="290" spans="2:4" x14ac:dyDescent="0.3">
      <c r="B290" s="17" t="s">
        <v>10</v>
      </c>
      <c r="C290" s="17" t="s">
        <v>38</v>
      </c>
      <c r="D290" s="21">
        <v>6860</v>
      </c>
    </row>
    <row r="291" spans="2:4" x14ac:dyDescent="0.3">
      <c r="B291" s="17" t="s">
        <v>40</v>
      </c>
      <c r="C291" s="17" t="s">
        <v>37</v>
      </c>
      <c r="D291" s="21">
        <v>9002</v>
      </c>
    </row>
    <row r="292" spans="2:4" x14ac:dyDescent="0.3">
      <c r="B292" s="17" t="s">
        <v>6</v>
      </c>
      <c r="C292" s="17" t="s">
        <v>36</v>
      </c>
      <c r="D292" s="21">
        <v>1400</v>
      </c>
    </row>
    <row r="293" spans="2:4" x14ac:dyDescent="0.3">
      <c r="B293" s="17" t="s">
        <v>10</v>
      </c>
      <c r="C293" s="17" t="s">
        <v>34</v>
      </c>
      <c r="D293" s="21">
        <v>4053</v>
      </c>
    </row>
    <row r="294" spans="2:4" x14ac:dyDescent="0.3">
      <c r="B294" s="17" t="s">
        <v>7</v>
      </c>
      <c r="C294" s="17" t="s">
        <v>36</v>
      </c>
      <c r="D294" s="21">
        <v>2149</v>
      </c>
    </row>
    <row r="295" spans="2:4" x14ac:dyDescent="0.3">
      <c r="B295" s="17" t="s">
        <v>3</v>
      </c>
      <c r="C295" s="17" t="s">
        <v>39</v>
      </c>
      <c r="D295" s="21">
        <v>3640</v>
      </c>
    </row>
    <row r="296" spans="2:4" x14ac:dyDescent="0.3">
      <c r="B296" s="17" t="s">
        <v>2</v>
      </c>
      <c r="C296" s="17" t="s">
        <v>39</v>
      </c>
      <c r="D296" s="21">
        <v>630</v>
      </c>
    </row>
    <row r="297" spans="2:4" x14ac:dyDescent="0.3">
      <c r="B297" s="18" t="s">
        <v>9</v>
      </c>
      <c r="C297" s="19" t="s">
        <v>35</v>
      </c>
      <c r="D297" s="22">
        <v>2429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1. Quick Stats</vt:lpstr>
      <vt:lpstr>2. EDA</vt:lpstr>
      <vt:lpstr>3. Sales</vt:lpstr>
      <vt:lpstr>4. Sales (pivot)</vt:lpstr>
      <vt:lpstr>5. Top products</vt:lpstr>
      <vt:lpstr>6. Anomalies</vt:lpstr>
      <vt:lpstr>7. Best Sales Person</vt:lpstr>
      <vt:lpstr>7. Best Sales Person (formula)</vt:lpstr>
      <vt:lpstr>8. Profits by product</vt:lpstr>
      <vt:lpstr>9. Dynamic Sales</vt:lpstr>
      <vt:lpstr>10. Products to discontinue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Tazin Ali</cp:lastModifiedBy>
  <dcterms:created xsi:type="dcterms:W3CDTF">2021-03-14T20:21:32Z</dcterms:created>
  <dcterms:modified xsi:type="dcterms:W3CDTF">2022-11-13T01:30:52Z</dcterms:modified>
</cp:coreProperties>
</file>